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资格初审" sheetId="2" r:id="rId1"/>
  </sheets>
  <definedNames>
    <definedName name="_xlnm.Print_Titles" localSheetId="0">资格初审!$1:$2</definedName>
  </definedNames>
  <calcPr calcId="144525"/>
</workbook>
</file>

<file path=xl/sharedStrings.xml><?xml version="1.0" encoding="utf-8"?>
<sst xmlns="http://schemas.openxmlformats.org/spreadsheetml/2006/main" count="622" uniqueCount="44">
  <si>
    <t>附件</t>
  </si>
  <si>
    <t>监利市2023年事业单位引进人才资格复审入围人员名单</t>
  </si>
  <si>
    <t>序号</t>
  </si>
  <si>
    <t>岗位代码</t>
  </si>
  <si>
    <t>招聘单位</t>
  </si>
  <si>
    <t>姓名</t>
  </si>
  <si>
    <t>性别</t>
  </si>
  <si>
    <t>监利市营商环境建设服务中心</t>
  </si>
  <si>
    <t>监利市中小企业发展服务中心</t>
  </si>
  <si>
    <t>监利市统计调查监测中心</t>
  </si>
  <si>
    <t>监利市电子商务服务中心</t>
  </si>
  <si>
    <t>李杰</t>
  </si>
  <si>
    <t>监利市财政监督评价中心</t>
  </si>
  <si>
    <t>监利市产业研究所</t>
  </si>
  <si>
    <t>监利市开发区创业服务中心</t>
  </si>
  <si>
    <t>监利市经济责任审计服务中心</t>
  </si>
  <si>
    <t>监利市水产事业发展中心</t>
  </si>
  <si>
    <t>监利市农业技术推广中心</t>
  </si>
  <si>
    <t>监利市畜牧兽医发展中心</t>
  </si>
  <si>
    <t>监利市农业机械化事业发展中心</t>
  </si>
  <si>
    <t>监利市政务服务中心</t>
  </si>
  <si>
    <t>监利市半路堤电力排灌站</t>
  </si>
  <si>
    <t>监利市乡村振兴服务中心</t>
  </si>
  <si>
    <t>监利市公共检验检测中心</t>
  </si>
  <si>
    <t>监利市交通重点工程建设和工程质量监督办公室</t>
  </si>
  <si>
    <t>监利市物流发展中心</t>
  </si>
  <si>
    <t>监利市住房保障服务中心</t>
  </si>
  <si>
    <t>监利市市政建设服务中心</t>
  </si>
  <si>
    <t>潘婷</t>
  </si>
  <si>
    <t>监利市城市建设档案馆</t>
  </si>
  <si>
    <t>监利市城市发展中心</t>
  </si>
  <si>
    <t>监利市公共就业和人才服务中心</t>
  </si>
  <si>
    <t>监利市企业养老保险服务中心</t>
  </si>
  <si>
    <t>女</t>
  </si>
  <si>
    <t>监利市住房公积金中心</t>
  </si>
  <si>
    <t>监利市机关事务服务中心</t>
  </si>
  <si>
    <t>监利市文化馆</t>
  </si>
  <si>
    <t>监利市革命历史博物馆</t>
  </si>
  <si>
    <t>监利市融媒体中心</t>
  </si>
  <si>
    <t>监利市监利中学</t>
  </si>
  <si>
    <t>监利市实验高级中学</t>
  </si>
  <si>
    <t>男</t>
  </si>
  <si>
    <t>监利市职教中心</t>
  </si>
  <si>
    <t xml:space="preserve">监利市人民医院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</si>
</sst>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0"/>
  <sheetViews>
    <sheetView tabSelected="1" workbookViewId="0">
      <selection activeCell="A1" sqref="A1"/>
    </sheetView>
  </sheetViews>
  <sheetFormatPr defaultColWidth="9" defaultRowHeight="17" customHeight="1" outlineLevelCol="4"/>
  <cols>
    <col min="1" max="1" width="7.55454545454545" style="2" customWidth="1"/>
    <col min="2" max="2" width="22.2272727272727" style="2" customWidth="1"/>
    <col min="3" max="3" width="30.7727272727273" style="2" customWidth="1"/>
    <col min="4" max="4" width="12.8909090909091" style="3" customWidth="1"/>
    <col min="5" max="5" width="14.5545454545455" style="2" customWidth="1"/>
    <col min="6" max="16384" width="9" style="2"/>
  </cols>
  <sheetData>
    <row r="1" customHeight="1" spans="1:1">
      <c r="A1" s="2" t="s">
        <v>0</v>
      </c>
    </row>
    <row r="2" ht="53" customHeight="1" spans="1:5">
      <c r="A2" s="4" t="s">
        <v>1</v>
      </c>
      <c r="B2" s="4"/>
      <c r="C2" s="4"/>
      <c r="D2" s="4"/>
      <c r="E2" s="4"/>
    </row>
    <row r="3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customHeight="1" spans="1:5">
      <c r="A4" s="5">
        <v>1</v>
      </c>
      <c r="B4" s="5" t="str">
        <f t="shared" ref="B4:B30" si="0">"JL2023001001"</f>
        <v>JL2023001001</v>
      </c>
      <c r="C4" s="5" t="s">
        <v>7</v>
      </c>
      <c r="D4" s="5" t="str">
        <f>"丁萌"</f>
        <v>丁萌</v>
      </c>
      <c r="E4" s="5" t="str">
        <f t="shared" ref="E4:E10" si="1">"女"</f>
        <v>女</v>
      </c>
    </row>
    <row r="5" s="1" customFormat="1" customHeight="1" spans="1:5">
      <c r="A5" s="5">
        <v>2</v>
      </c>
      <c r="B5" s="5" t="str">
        <f t="shared" si="0"/>
        <v>JL2023001001</v>
      </c>
      <c r="C5" s="5" t="s">
        <v>7</v>
      </c>
      <c r="D5" s="5" t="str">
        <f>"高宇仪"</f>
        <v>高宇仪</v>
      </c>
      <c r="E5" s="5" t="str">
        <f t="shared" si="1"/>
        <v>女</v>
      </c>
    </row>
    <row r="6" s="1" customFormat="1" customHeight="1" spans="1:5">
      <c r="A6" s="5">
        <v>3</v>
      </c>
      <c r="B6" s="5" t="str">
        <f t="shared" si="0"/>
        <v>JL2023001001</v>
      </c>
      <c r="C6" s="5" t="s">
        <v>7</v>
      </c>
      <c r="D6" s="5" t="str">
        <f>"张晓杰"</f>
        <v>张晓杰</v>
      </c>
      <c r="E6" s="5" t="str">
        <f>"男"</f>
        <v>男</v>
      </c>
    </row>
    <row r="7" s="1" customFormat="1" customHeight="1" spans="1:5">
      <c r="A7" s="5">
        <v>4</v>
      </c>
      <c r="B7" s="5" t="str">
        <f t="shared" si="0"/>
        <v>JL2023001001</v>
      </c>
      <c r="C7" s="5" t="s">
        <v>7</v>
      </c>
      <c r="D7" s="5" t="str">
        <f>"潘美发"</f>
        <v>潘美发</v>
      </c>
      <c r="E7" s="5" t="str">
        <f t="shared" si="1"/>
        <v>女</v>
      </c>
    </row>
    <row r="8" s="1" customFormat="1" customHeight="1" spans="1:5">
      <c r="A8" s="5">
        <v>5</v>
      </c>
      <c r="B8" s="5" t="str">
        <f t="shared" si="0"/>
        <v>JL2023001001</v>
      </c>
      <c r="C8" s="5" t="s">
        <v>7</v>
      </c>
      <c r="D8" s="5" t="str">
        <f>"李佳音"</f>
        <v>李佳音</v>
      </c>
      <c r="E8" s="5" t="str">
        <f t="shared" si="1"/>
        <v>女</v>
      </c>
    </row>
    <row r="9" s="1" customFormat="1" customHeight="1" spans="1:5">
      <c r="A9" s="5">
        <v>6</v>
      </c>
      <c r="B9" s="5" t="str">
        <f t="shared" si="0"/>
        <v>JL2023001001</v>
      </c>
      <c r="C9" s="5" t="s">
        <v>7</v>
      </c>
      <c r="D9" s="5" t="str">
        <f>"蒋娟"</f>
        <v>蒋娟</v>
      </c>
      <c r="E9" s="5" t="str">
        <f t="shared" si="1"/>
        <v>女</v>
      </c>
    </row>
    <row r="10" s="1" customFormat="1" customHeight="1" spans="1:5">
      <c r="A10" s="5">
        <v>7</v>
      </c>
      <c r="B10" s="5" t="str">
        <f t="shared" si="0"/>
        <v>JL2023001001</v>
      </c>
      <c r="C10" s="5" t="s">
        <v>7</v>
      </c>
      <c r="D10" s="5" t="str">
        <f>"姚池"</f>
        <v>姚池</v>
      </c>
      <c r="E10" s="5" t="str">
        <f t="shared" si="1"/>
        <v>女</v>
      </c>
    </row>
    <row r="11" s="1" customFormat="1" customHeight="1" spans="1:5">
      <c r="A11" s="5">
        <v>8</v>
      </c>
      <c r="B11" s="5" t="str">
        <f t="shared" si="0"/>
        <v>JL2023001001</v>
      </c>
      <c r="C11" s="5" t="s">
        <v>7</v>
      </c>
      <c r="D11" s="5" t="str">
        <f>"谢守平"</f>
        <v>谢守平</v>
      </c>
      <c r="E11" s="5" t="str">
        <f t="shared" ref="E11:E14" si="2">"男"</f>
        <v>男</v>
      </c>
    </row>
    <row r="12" s="1" customFormat="1" customHeight="1" spans="1:5">
      <c r="A12" s="5">
        <v>9</v>
      </c>
      <c r="B12" s="5" t="str">
        <f t="shared" si="0"/>
        <v>JL2023001001</v>
      </c>
      <c r="C12" s="5" t="s">
        <v>7</v>
      </c>
      <c r="D12" s="5" t="str">
        <f>"王璞"</f>
        <v>王璞</v>
      </c>
      <c r="E12" s="5" t="str">
        <f t="shared" si="2"/>
        <v>男</v>
      </c>
    </row>
    <row r="13" s="1" customFormat="1" customHeight="1" spans="1:5">
      <c r="A13" s="5">
        <v>10</v>
      </c>
      <c r="B13" s="5" t="str">
        <f t="shared" si="0"/>
        <v>JL2023001001</v>
      </c>
      <c r="C13" s="5" t="s">
        <v>7</v>
      </c>
      <c r="D13" s="5" t="str">
        <f>"向婷"</f>
        <v>向婷</v>
      </c>
      <c r="E13" s="5" t="str">
        <f t="shared" ref="E13:E20" si="3">"女"</f>
        <v>女</v>
      </c>
    </row>
    <row r="14" s="1" customFormat="1" customHeight="1" spans="1:5">
      <c r="A14" s="5">
        <v>11</v>
      </c>
      <c r="B14" s="5" t="str">
        <f t="shared" si="0"/>
        <v>JL2023001001</v>
      </c>
      <c r="C14" s="5" t="s">
        <v>7</v>
      </c>
      <c r="D14" s="5" t="str">
        <f>"周康"</f>
        <v>周康</v>
      </c>
      <c r="E14" s="5" t="str">
        <f t="shared" si="2"/>
        <v>男</v>
      </c>
    </row>
    <row r="15" s="1" customFormat="1" customHeight="1" spans="1:5">
      <c r="A15" s="5">
        <v>12</v>
      </c>
      <c r="B15" s="5" t="str">
        <f t="shared" si="0"/>
        <v>JL2023001001</v>
      </c>
      <c r="C15" s="5" t="s">
        <v>7</v>
      </c>
      <c r="D15" s="5" t="str">
        <f>"李依晗"</f>
        <v>李依晗</v>
      </c>
      <c r="E15" s="5" t="str">
        <f t="shared" si="3"/>
        <v>女</v>
      </c>
    </row>
    <row r="16" s="1" customFormat="1" customHeight="1" spans="1:5">
      <c r="A16" s="5">
        <v>13</v>
      </c>
      <c r="B16" s="5" t="str">
        <f t="shared" si="0"/>
        <v>JL2023001001</v>
      </c>
      <c r="C16" s="5" t="s">
        <v>7</v>
      </c>
      <c r="D16" s="5" t="str">
        <f>"刘万超"</f>
        <v>刘万超</v>
      </c>
      <c r="E16" s="5" t="str">
        <f>"男"</f>
        <v>男</v>
      </c>
    </row>
    <row r="17" s="1" customFormat="1" customHeight="1" spans="1:5">
      <c r="A17" s="5">
        <v>14</v>
      </c>
      <c r="B17" s="5" t="str">
        <f t="shared" si="0"/>
        <v>JL2023001001</v>
      </c>
      <c r="C17" s="5" t="s">
        <v>7</v>
      </c>
      <c r="D17" s="5" t="str">
        <f>"王慕宁"</f>
        <v>王慕宁</v>
      </c>
      <c r="E17" s="5" t="str">
        <f t="shared" si="3"/>
        <v>女</v>
      </c>
    </row>
    <row r="18" s="1" customFormat="1" customHeight="1" spans="1:5">
      <c r="A18" s="5">
        <v>15</v>
      </c>
      <c r="B18" s="5" t="str">
        <f t="shared" si="0"/>
        <v>JL2023001001</v>
      </c>
      <c r="C18" s="5" t="s">
        <v>7</v>
      </c>
      <c r="D18" s="5" t="str">
        <f>"梁珊"</f>
        <v>梁珊</v>
      </c>
      <c r="E18" s="5" t="str">
        <f t="shared" si="3"/>
        <v>女</v>
      </c>
    </row>
    <row r="19" s="1" customFormat="1" customHeight="1" spans="1:5">
      <c r="A19" s="5">
        <v>16</v>
      </c>
      <c r="B19" s="5" t="str">
        <f t="shared" si="0"/>
        <v>JL2023001001</v>
      </c>
      <c r="C19" s="5" t="s">
        <v>7</v>
      </c>
      <c r="D19" s="5" t="str">
        <f>"邵思瑾"</f>
        <v>邵思瑾</v>
      </c>
      <c r="E19" s="5" t="str">
        <f t="shared" si="3"/>
        <v>女</v>
      </c>
    </row>
    <row r="20" s="1" customFormat="1" customHeight="1" spans="1:5">
      <c r="A20" s="5">
        <v>17</v>
      </c>
      <c r="B20" s="5" t="str">
        <f t="shared" si="0"/>
        <v>JL2023001001</v>
      </c>
      <c r="C20" s="5" t="s">
        <v>7</v>
      </c>
      <c r="D20" s="5" t="str">
        <f>"丁甜甜"</f>
        <v>丁甜甜</v>
      </c>
      <c r="E20" s="5" t="str">
        <f t="shared" si="3"/>
        <v>女</v>
      </c>
    </row>
    <row r="21" s="1" customFormat="1" customHeight="1" spans="1:5">
      <c r="A21" s="5">
        <v>18</v>
      </c>
      <c r="B21" s="5" t="str">
        <f t="shared" si="0"/>
        <v>JL2023001001</v>
      </c>
      <c r="C21" s="5" t="s">
        <v>7</v>
      </c>
      <c r="D21" s="5" t="str">
        <f>"陈龙"</f>
        <v>陈龙</v>
      </c>
      <c r="E21" s="5" t="str">
        <f>"男"</f>
        <v>男</v>
      </c>
    </row>
    <row r="22" s="1" customFormat="1" customHeight="1" spans="1:5">
      <c r="A22" s="5">
        <v>19</v>
      </c>
      <c r="B22" s="5" t="str">
        <f t="shared" si="0"/>
        <v>JL2023001001</v>
      </c>
      <c r="C22" s="5" t="s">
        <v>7</v>
      </c>
      <c r="D22" s="5" t="str">
        <f>"刘宇博"</f>
        <v>刘宇博</v>
      </c>
      <c r="E22" s="5" t="str">
        <f>"男"</f>
        <v>男</v>
      </c>
    </row>
    <row r="23" s="1" customFormat="1" customHeight="1" spans="1:5">
      <c r="A23" s="5">
        <v>20</v>
      </c>
      <c r="B23" s="5" t="str">
        <f t="shared" si="0"/>
        <v>JL2023001001</v>
      </c>
      <c r="C23" s="5" t="s">
        <v>7</v>
      </c>
      <c r="D23" s="5" t="str">
        <f>"姚文斐"</f>
        <v>姚文斐</v>
      </c>
      <c r="E23" s="5" t="str">
        <f t="shared" ref="E23:E27" si="4">"女"</f>
        <v>女</v>
      </c>
    </row>
    <row r="24" s="1" customFormat="1" customHeight="1" spans="1:5">
      <c r="A24" s="5">
        <v>21</v>
      </c>
      <c r="B24" s="5" t="str">
        <f t="shared" si="0"/>
        <v>JL2023001001</v>
      </c>
      <c r="C24" s="5" t="s">
        <v>7</v>
      </c>
      <c r="D24" s="5" t="str">
        <f>"万千"</f>
        <v>万千</v>
      </c>
      <c r="E24" s="5" t="str">
        <f t="shared" si="4"/>
        <v>女</v>
      </c>
    </row>
    <row r="25" s="1" customFormat="1" customHeight="1" spans="1:5">
      <c r="A25" s="5">
        <v>22</v>
      </c>
      <c r="B25" s="5" t="str">
        <f t="shared" si="0"/>
        <v>JL2023001001</v>
      </c>
      <c r="C25" s="5" t="s">
        <v>7</v>
      </c>
      <c r="D25" s="5" t="str">
        <f>"陈薇"</f>
        <v>陈薇</v>
      </c>
      <c r="E25" s="5" t="str">
        <f t="shared" si="4"/>
        <v>女</v>
      </c>
    </row>
    <row r="26" s="1" customFormat="1" customHeight="1" spans="1:5">
      <c r="A26" s="5">
        <v>23</v>
      </c>
      <c r="B26" s="5" t="str">
        <f t="shared" si="0"/>
        <v>JL2023001001</v>
      </c>
      <c r="C26" s="5" t="s">
        <v>7</v>
      </c>
      <c r="D26" s="5" t="str">
        <f>"董丽华"</f>
        <v>董丽华</v>
      </c>
      <c r="E26" s="5" t="str">
        <f t="shared" si="4"/>
        <v>女</v>
      </c>
    </row>
    <row r="27" s="1" customFormat="1" customHeight="1" spans="1:5">
      <c r="A27" s="5">
        <v>24</v>
      </c>
      <c r="B27" s="5" t="str">
        <f t="shared" si="0"/>
        <v>JL2023001001</v>
      </c>
      <c r="C27" s="5" t="s">
        <v>7</v>
      </c>
      <c r="D27" s="5" t="str">
        <f>"张艳"</f>
        <v>张艳</v>
      </c>
      <c r="E27" s="5" t="str">
        <f t="shared" si="4"/>
        <v>女</v>
      </c>
    </row>
    <row r="28" s="1" customFormat="1" customHeight="1" spans="1:5">
      <c r="A28" s="5">
        <v>25</v>
      </c>
      <c r="B28" s="5" t="str">
        <f t="shared" si="0"/>
        <v>JL2023001001</v>
      </c>
      <c r="C28" s="5" t="s">
        <v>7</v>
      </c>
      <c r="D28" s="5" t="str">
        <f>"张睿"</f>
        <v>张睿</v>
      </c>
      <c r="E28" s="5" t="str">
        <f t="shared" ref="E28:E31" si="5">"男"</f>
        <v>男</v>
      </c>
    </row>
    <row r="29" s="1" customFormat="1" customHeight="1" spans="1:5">
      <c r="A29" s="5">
        <v>26</v>
      </c>
      <c r="B29" s="5" t="str">
        <f t="shared" si="0"/>
        <v>JL2023001001</v>
      </c>
      <c r="C29" s="5" t="s">
        <v>7</v>
      </c>
      <c r="D29" s="5" t="str">
        <f>"王祥"</f>
        <v>王祥</v>
      </c>
      <c r="E29" s="5" t="str">
        <f t="shared" si="5"/>
        <v>男</v>
      </c>
    </row>
    <row r="30" s="1" customFormat="1" customHeight="1" spans="1:5">
      <c r="A30" s="5">
        <v>27</v>
      </c>
      <c r="B30" s="5" t="str">
        <f t="shared" si="0"/>
        <v>JL2023001001</v>
      </c>
      <c r="C30" s="5" t="s">
        <v>7</v>
      </c>
      <c r="D30" s="5" t="str">
        <f>"罗蛟"</f>
        <v>罗蛟</v>
      </c>
      <c r="E30" s="5" t="str">
        <f t="shared" si="5"/>
        <v>男</v>
      </c>
    </row>
    <row r="31" s="1" customFormat="1" customHeight="1" spans="1:5">
      <c r="A31" s="5">
        <v>28</v>
      </c>
      <c r="B31" s="5" t="str">
        <f t="shared" ref="B31:B44" si="6">"JL2023002001"</f>
        <v>JL2023002001</v>
      </c>
      <c r="C31" s="5" t="s">
        <v>8</v>
      </c>
      <c r="D31" s="5" t="str">
        <f>"李翔"</f>
        <v>李翔</v>
      </c>
      <c r="E31" s="5" t="str">
        <f t="shared" si="5"/>
        <v>男</v>
      </c>
    </row>
    <row r="32" s="1" customFormat="1" customHeight="1" spans="1:5">
      <c r="A32" s="5">
        <v>29</v>
      </c>
      <c r="B32" s="5" t="str">
        <f t="shared" si="6"/>
        <v>JL2023002001</v>
      </c>
      <c r="C32" s="5" t="s">
        <v>8</v>
      </c>
      <c r="D32" s="5" t="str">
        <f>"黄双梅"</f>
        <v>黄双梅</v>
      </c>
      <c r="E32" s="5" t="str">
        <f>"女"</f>
        <v>女</v>
      </c>
    </row>
    <row r="33" s="1" customFormat="1" customHeight="1" spans="1:5">
      <c r="A33" s="5">
        <v>30</v>
      </c>
      <c r="B33" s="5" t="str">
        <f t="shared" si="6"/>
        <v>JL2023002001</v>
      </c>
      <c r="C33" s="5" t="s">
        <v>8</v>
      </c>
      <c r="D33" s="5" t="str">
        <f>"叶展铸"</f>
        <v>叶展铸</v>
      </c>
      <c r="E33" s="5" t="str">
        <f t="shared" ref="E33:E39" si="7">"男"</f>
        <v>男</v>
      </c>
    </row>
    <row r="34" s="1" customFormat="1" customHeight="1" spans="1:5">
      <c r="A34" s="5">
        <v>31</v>
      </c>
      <c r="B34" s="5" t="str">
        <f t="shared" si="6"/>
        <v>JL2023002001</v>
      </c>
      <c r="C34" s="5" t="s">
        <v>8</v>
      </c>
      <c r="D34" s="5" t="str">
        <f>"王强志"</f>
        <v>王强志</v>
      </c>
      <c r="E34" s="5" t="str">
        <f t="shared" si="7"/>
        <v>男</v>
      </c>
    </row>
    <row r="35" s="1" customFormat="1" customHeight="1" spans="1:5">
      <c r="A35" s="5">
        <v>32</v>
      </c>
      <c r="B35" s="5" t="str">
        <f t="shared" si="6"/>
        <v>JL2023002001</v>
      </c>
      <c r="C35" s="5" t="s">
        <v>8</v>
      </c>
      <c r="D35" s="5" t="str">
        <f>"覃孟桃"</f>
        <v>覃孟桃</v>
      </c>
      <c r="E35" s="5" t="str">
        <f>"女"</f>
        <v>女</v>
      </c>
    </row>
    <row r="36" s="1" customFormat="1" customHeight="1" spans="1:5">
      <c r="A36" s="5">
        <v>33</v>
      </c>
      <c r="B36" s="5" t="str">
        <f t="shared" si="6"/>
        <v>JL2023002001</v>
      </c>
      <c r="C36" s="5" t="s">
        <v>8</v>
      </c>
      <c r="D36" s="5" t="str">
        <f>"李滕"</f>
        <v>李滕</v>
      </c>
      <c r="E36" s="5" t="str">
        <f t="shared" si="7"/>
        <v>男</v>
      </c>
    </row>
    <row r="37" s="1" customFormat="1" customHeight="1" spans="1:5">
      <c r="A37" s="5">
        <v>34</v>
      </c>
      <c r="B37" s="5" t="str">
        <f t="shared" si="6"/>
        <v>JL2023002001</v>
      </c>
      <c r="C37" s="5" t="s">
        <v>8</v>
      </c>
      <c r="D37" s="5" t="str">
        <f>"林明锦"</f>
        <v>林明锦</v>
      </c>
      <c r="E37" s="5" t="str">
        <f t="shared" si="7"/>
        <v>男</v>
      </c>
    </row>
    <row r="38" s="1" customFormat="1" customHeight="1" spans="1:5">
      <c r="A38" s="5">
        <v>35</v>
      </c>
      <c r="B38" s="5" t="str">
        <f t="shared" si="6"/>
        <v>JL2023002001</v>
      </c>
      <c r="C38" s="5" t="s">
        <v>8</v>
      </c>
      <c r="D38" s="5" t="str">
        <f>"徐西帅"</f>
        <v>徐西帅</v>
      </c>
      <c r="E38" s="5" t="str">
        <f t="shared" si="7"/>
        <v>男</v>
      </c>
    </row>
    <row r="39" s="1" customFormat="1" customHeight="1" spans="1:5">
      <c r="A39" s="5">
        <v>36</v>
      </c>
      <c r="B39" s="5" t="str">
        <f t="shared" si="6"/>
        <v>JL2023002001</v>
      </c>
      <c r="C39" s="5" t="s">
        <v>8</v>
      </c>
      <c r="D39" s="5" t="str">
        <f>"李明哲"</f>
        <v>李明哲</v>
      </c>
      <c r="E39" s="5" t="str">
        <f t="shared" si="7"/>
        <v>男</v>
      </c>
    </row>
    <row r="40" s="1" customFormat="1" customHeight="1" spans="1:5">
      <c r="A40" s="5">
        <v>37</v>
      </c>
      <c r="B40" s="5" t="str">
        <f t="shared" si="6"/>
        <v>JL2023002001</v>
      </c>
      <c r="C40" s="5" t="s">
        <v>8</v>
      </c>
      <c r="D40" s="5" t="str">
        <f>"邹晓红"</f>
        <v>邹晓红</v>
      </c>
      <c r="E40" s="5" t="str">
        <f t="shared" ref="E40:E47" si="8">"女"</f>
        <v>女</v>
      </c>
    </row>
    <row r="41" s="1" customFormat="1" customHeight="1" spans="1:5">
      <c r="A41" s="5">
        <v>38</v>
      </c>
      <c r="B41" s="5" t="str">
        <f t="shared" si="6"/>
        <v>JL2023002001</v>
      </c>
      <c r="C41" s="5" t="s">
        <v>8</v>
      </c>
      <c r="D41" s="5" t="str">
        <f>"田玲玲"</f>
        <v>田玲玲</v>
      </c>
      <c r="E41" s="5" t="str">
        <f t="shared" si="8"/>
        <v>女</v>
      </c>
    </row>
    <row r="42" s="1" customFormat="1" customHeight="1" spans="1:5">
      <c r="A42" s="5">
        <v>39</v>
      </c>
      <c r="B42" s="5" t="str">
        <f t="shared" si="6"/>
        <v>JL2023002001</v>
      </c>
      <c r="C42" s="5" t="s">
        <v>8</v>
      </c>
      <c r="D42" s="5" t="str">
        <f>"曾颖"</f>
        <v>曾颖</v>
      </c>
      <c r="E42" s="5" t="str">
        <f t="shared" si="8"/>
        <v>女</v>
      </c>
    </row>
    <row r="43" s="1" customFormat="1" customHeight="1" spans="1:5">
      <c r="A43" s="5">
        <v>40</v>
      </c>
      <c r="B43" s="5" t="str">
        <f t="shared" si="6"/>
        <v>JL2023002001</v>
      </c>
      <c r="C43" s="5" t="s">
        <v>8</v>
      </c>
      <c r="D43" s="5" t="str">
        <f>"程妮娜"</f>
        <v>程妮娜</v>
      </c>
      <c r="E43" s="5" t="str">
        <f t="shared" si="8"/>
        <v>女</v>
      </c>
    </row>
    <row r="44" s="1" customFormat="1" customHeight="1" spans="1:5">
      <c r="A44" s="5">
        <v>41</v>
      </c>
      <c r="B44" s="5" t="str">
        <f t="shared" si="6"/>
        <v>JL2023002001</v>
      </c>
      <c r="C44" s="5" t="s">
        <v>8</v>
      </c>
      <c r="D44" s="5" t="str">
        <f>"白雨墨"</f>
        <v>白雨墨</v>
      </c>
      <c r="E44" s="5" t="str">
        <f t="shared" si="8"/>
        <v>女</v>
      </c>
    </row>
    <row r="45" s="1" customFormat="1" customHeight="1" spans="1:5">
      <c r="A45" s="5">
        <v>42</v>
      </c>
      <c r="B45" s="5" t="str">
        <f t="shared" ref="B45:B53" si="9">"JL2023002002"</f>
        <v>JL2023002002</v>
      </c>
      <c r="C45" s="5" t="s">
        <v>8</v>
      </c>
      <c r="D45" s="5" t="str">
        <f>"黄思霞"</f>
        <v>黄思霞</v>
      </c>
      <c r="E45" s="5" t="str">
        <f t="shared" si="8"/>
        <v>女</v>
      </c>
    </row>
    <row r="46" s="1" customFormat="1" customHeight="1" spans="1:5">
      <c r="A46" s="5">
        <v>43</v>
      </c>
      <c r="B46" s="5" t="str">
        <f t="shared" si="9"/>
        <v>JL2023002002</v>
      </c>
      <c r="C46" s="5" t="s">
        <v>8</v>
      </c>
      <c r="D46" s="5" t="str">
        <f>"任仪"</f>
        <v>任仪</v>
      </c>
      <c r="E46" s="5" t="str">
        <f t="shared" si="8"/>
        <v>女</v>
      </c>
    </row>
    <row r="47" s="1" customFormat="1" customHeight="1" spans="1:5">
      <c r="A47" s="5">
        <v>44</v>
      </c>
      <c r="B47" s="5" t="str">
        <f t="shared" si="9"/>
        <v>JL2023002002</v>
      </c>
      <c r="C47" s="5" t="s">
        <v>8</v>
      </c>
      <c r="D47" s="5" t="str">
        <f>"徐梦琴"</f>
        <v>徐梦琴</v>
      </c>
      <c r="E47" s="5" t="str">
        <f t="shared" si="8"/>
        <v>女</v>
      </c>
    </row>
    <row r="48" s="1" customFormat="1" customHeight="1" spans="1:5">
      <c r="A48" s="5">
        <v>45</v>
      </c>
      <c r="B48" s="5" t="str">
        <f t="shared" si="9"/>
        <v>JL2023002002</v>
      </c>
      <c r="C48" s="5" t="s">
        <v>8</v>
      </c>
      <c r="D48" s="5" t="str">
        <f>"张子康"</f>
        <v>张子康</v>
      </c>
      <c r="E48" s="5" t="str">
        <f t="shared" ref="E48:E52" si="10">"男"</f>
        <v>男</v>
      </c>
    </row>
    <row r="49" s="1" customFormat="1" customHeight="1" spans="1:5">
      <c r="A49" s="5">
        <v>46</v>
      </c>
      <c r="B49" s="5" t="str">
        <f t="shared" si="9"/>
        <v>JL2023002002</v>
      </c>
      <c r="C49" s="5" t="s">
        <v>8</v>
      </c>
      <c r="D49" s="5" t="str">
        <f>"唐倩"</f>
        <v>唐倩</v>
      </c>
      <c r="E49" s="5" t="str">
        <f t="shared" ref="E49:E59" si="11">"女"</f>
        <v>女</v>
      </c>
    </row>
    <row r="50" s="1" customFormat="1" customHeight="1" spans="1:5">
      <c r="A50" s="5">
        <v>47</v>
      </c>
      <c r="B50" s="5" t="str">
        <f t="shared" si="9"/>
        <v>JL2023002002</v>
      </c>
      <c r="C50" s="5" t="s">
        <v>8</v>
      </c>
      <c r="D50" s="5" t="str">
        <f>"邓尧文"</f>
        <v>邓尧文</v>
      </c>
      <c r="E50" s="5" t="str">
        <f t="shared" si="10"/>
        <v>男</v>
      </c>
    </row>
    <row r="51" s="1" customFormat="1" customHeight="1" spans="1:5">
      <c r="A51" s="5">
        <v>48</v>
      </c>
      <c r="B51" s="5" t="str">
        <f t="shared" si="9"/>
        <v>JL2023002002</v>
      </c>
      <c r="C51" s="5" t="s">
        <v>8</v>
      </c>
      <c r="D51" s="5" t="str">
        <f>"胡宜林"</f>
        <v>胡宜林</v>
      </c>
      <c r="E51" s="5" t="str">
        <f t="shared" si="11"/>
        <v>女</v>
      </c>
    </row>
    <row r="52" s="1" customFormat="1" customHeight="1" spans="1:5">
      <c r="A52" s="5">
        <v>49</v>
      </c>
      <c r="B52" s="5" t="str">
        <f t="shared" si="9"/>
        <v>JL2023002002</v>
      </c>
      <c r="C52" s="5" t="s">
        <v>8</v>
      </c>
      <c r="D52" s="5" t="str">
        <f>"廖奥林"</f>
        <v>廖奥林</v>
      </c>
      <c r="E52" s="5" t="str">
        <f t="shared" si="10"/>
        <v>男</v>
      </c>
    </row>
    <row r="53" s="1" customFormat="1" customHeight="1" spans="1:5">
      <c r="A53" s="5">
        <v>50</v>
      </c>
      <c r="B53" s="5" t="str">
        <f t="shared" si="9"/>
        <v>JL2023002002</v>
      </c>
      <c r="C53" s="5" t="s">
        <v>8</v>
      </c>
      <c r="D53" s="5" t="str">
        <f>"杨文婷"</f>
        <v>杨文婷</v>
      </c>
      <c r="E53" s="5" t="str">
        <f t="shared" si="11"/>
        <v>女</v>
      </c>
    </row>
    <row r="54" s="1" customFormat="1" customHeight="1" spans="1:5">
      <c r="A54" s="5">
        <v>51</v>
      </c>
      <c r="B54" s="5" t="str">
        <f t="shared" ref="B54:B96" si="12">"JL2023003001"</f>
        <v>JL2023003001</v>
      </c>
      <c r="C54" s="5" t="s">
        <v>9</v>
      </c>
      <c r="D54" s="5" t="str">
        <f>"涂玮"</f>
        <v>涂玮</v>
      </c>
      <c r="E54" s="5" t="str">
        <f t="shared" si="11"/>
        <v>女</v>
      </c>
    </row>
    <row r="55" s="1" customFormat="1" customHeight="1" spans="1:5">
      <c r="A55" s="5">
        <v>52</v>
      </c>
      <c r="B55" s="5" t="str">
        <f t="shared" si="12"/>
        <v>JL2023003001</v>
      </c>
      <c r="C55" s="5" t="s">
        <v>9</v>
      </c>
      <c r="D55" s="5" t="str">
        <f>"邱垚"</f>
        <v>邱垚</v>
      </c>
      <c r="E55" s="5" t="str">
        <f t="shared" si="11"/>
        <v>女</v>
      </c>
    </row>
    <row r="56" s="1" customFormat="1" customHeight="1" spans="1:5">
      <c r="A56" s="5">
        <v>53</v>
      </c>
      <c r="B56" s="5" t="str">
        <f t="shared" si="12"/>
        <v>JL2023003001</v>
      </c>
      <c r="C56" s="5" t="s">
        <v>9</v>
      </c>
      <c r="D56" s="5" t="str">
        <f>"李卓"</f>
        <v>李卓</v>
      </c>
      <c r="E56" s="5" t="str">
        <f t="shared" si="11"/>
        <v>女</v>
      </c>
    </row>
    <row r="57" s="1" customFormat="1" customHeight="1" spans="1:5">
      <c r="A57" s="5">
        <v>54</v>
      </c>
      <c r="B57" s="5" t="str">
        <f t="shared" si="12"/>
        <v>JL2023003001</v>
      </c>
      <c r="C57" s="5" t="s">
        <v>9</v>
      </c>
      <c r="D57" s="5" t="str">
        <f>"万云"</f>
        <v>万云</v>
      </c>
      <c r="E57" s="5" t="str">
        <f t="shared" si="11"/>
        <v>女</v>
      </c>
    </row>
    <row r="58" s="1" customFormat="1" customHeight="1" spans="1:5">
      <c r="A58" s="5">
        <v>55</v>
      </c>
      <c r="B58" s="5" t="str">
        <f t="shared" si="12"/>
        <v>JL2023003001</v>
      </c>
      <c r="C58" s="5" t="s">
        <v>9</v>
      </c>
      <c r="D58" s="5" t="str">
        <f>"秦涵"</f>
        <v>秦涵</v>
      </c>
      <c r="E58" s="5" t="str">
        <f t="shared" si="11"/>
        <v>女</v>
      </c>
    </row>
    <row r="59" s="1" customFormat="1" customHeight="1" spans="1:5">
      <c r="A59" s="5">
        <v>56</v>
      </c>
      <c r="B59" s="5" t="str">
        <f t="shared" si="12"/>
        <v>JL2023003001</v>
      </c>
      <c r="C59" s="5" t="s">
        <v>9</v>
      </c>
      <c r="D59" s="5" t="str">
        <f>"卢伟婷"</f>
        <v>卢伟婷</v>
      </c>
      <c r="E59" s="5" t="str">
        <f t="shared" si="11"/>
        <v>女</v>
      </c>
    </row>
    <row r="60" s="1" customFormat="1" customHeight="1" spans="1:5">
      <c r="A60" s="5">
        <v>57</v>
      </c>
      <c r="B60" s="5" t="str">
        <f t="shared" si="12"/>
        <v>JL2023003001</v>
      </c>
      <c r="C60" s="5" t="s">
        <v>9</v>
      </c>
      <c r="D60" s="5" t="str">
        <f>"张文琪"</f>
        <v>张文琪</v>
      </c>
      <c r="E60" s="5" t="str">
        <f t="shared" ref="E60:E63" si="13">"男"</f>
        <v>男</v>
      </c>
    </row>
    <row r="61" s="1" customFormat="1" customHeight="1" spans="1:5">
      <c r="A61" s="5">
        <v>58</v>
      </c>
      <c r="B61" s="5" t="str">
        <f t="shared" si="12"/>
        <v>JL2023003001</v>
      </c>
      <c r="C61" s="5" t="s">
        <v>9</v>
      </c>
      <c r="D61" s="5" t="str">
        <f>"谭静"</f>
        <v>谭静</v>
      </c>
      <c r="E61" s="5" t="str">
        <f t="shared" ref="E61:E67" si="14">"女"</f>
        <v>女</v>
      </c>
    </row>
    <row r="62" s="1" customFormat="1" customHeight="1" spans="1:5">
      <c r="A62" s="5">
        <v>59</v>
      </c>
      <c r="B62" s="5" t="str">
        <f t="shared" si="12"/>
        <v>JL2023003001</v>
      </c>
      <c r="C62" s="5" t="s">
        <v>9</v>
      </c>
      <c r="D62" s="5" t="str">
        <f>"彭阳明"</f>
        <v>彭阳明</v>
      </c>
      <c r="E62" s="5" t="str">
        <f t="shared" si="13"/>
        <v>男</v>
      </c>
    </row>
    <row r="63" s="1" customFormat="1" customHeight="1" spans="1:5">
      <c r="A63" s="5">
        <v>60</v>
      </c>
      <c r="B63" s="5" t="str">
        <f t="shared" si="12"/>
        <v>JL2023003001</v>
      </c>
      <c r="C63" s="5" t="s">
        <v>9</v>
      </c>
      <c r="D63" s="5" t="str">
        <f>"胡敬亚"</f>
        <v>胡敬亚</v>
      </c>
      <c r="E63" s="5" t="str">
        <f t="shared" si="13"/>
        <v>男</v>
      </c>
    </row>
    <row r="64" s="1" customFormat="1" customHeight="1" spans="1:5">
      <c r="A64" s="5">
        <v>61</v>
      </c>
      <c r="B64" s="5" t="str">
        <f t="shared" si="12"/>
        <v>JL2023003001</v>
      </c>
      <c r="C64" s="5" t="s">
        <v>9</v>
      </c>
      <c r="D64" s="5" t="str">
        <f>"王以可"</f>
        <v>王以可</v>
      </c>
      <c r="E64" s="5" t="str">
        <f t="shared" si="14"/>
        <v>女</v>
      </c>
    </row>
    <row r="65" s="1" customFormat="1" customHeight="1" spans="1:5">
      <c r="A65" s="5">
        <v>62</v>
      </c>
      <c r="B65" s="5" t="str">
        <f t="shared" si="12"/>
        <v>JL2023003001</v>
      </c>
      <c r="C65" s="5" t="s">
        <v>9</v>
      </c>
      <c r="D65" s="5" t="str">
        <f>"吴会言"</f>
        <v>吴会言</v>
      </c>
      <c r="E65" s="5" t="str">
        <f t="shared" si="14"/>
        <v>女</v>
      </c>
    </row>
    <row r="66" s="1" customFormat="1" customHeight="1" spans="1:5">
      <c r="A66" s="5">
        <v>63</v>
      </c>
      <c r="B66" s="5" t="str">
        <f t="shared" si="12"/>
        <v>JL2023003001</v>
      </c>
      <c r="C66" s="5" t="s">
        <v>9</v>
      </c>
      <c r="D66" s="5" t="str">
        <f>"邓玉玲"</f>
        <v>邓玉玲</v>
      </c>
      <c r="E66" s="5" t="str">
        <f t="shared" si="14"/>
        <v>女</v>
      </c>
    </row>
    <row r="67" s="1" customFormat="1" customHeight="1" spans="1:5">
      <c r="A67" s="5">
        <v>64</v>
      </c>
      <c r="B67" s="5" t="str">
        <f t="shared" si="12"/>
        <v>JL2023003001</v>
      </c>
      <c r="C67" s="5" t="s">
        <v>9</v>
      </c>
      <c r="D67" s="5" t="str">
        <f>"覃未"</f>
        <v>覃未</v>
      </c>
      <c r="E67" s="5" t="str">
        <f t="shared" si="14"/>
        <v>女</v>
      </c>
    </row>
    <row r="68" s="1" customFormat="1" customHeight="1" spans="1:5">
      <c r="A68" s="5">
        <v>65</v>
      </c>
      <c r="B68" s="5" t="str">
        <f t="shared" si="12"/>
        <v>JL2023003001</v>
      </c>
      <c r="C68" s="5" t="s">
        <v>9</v>
      </c>
      <c r="D68" s="5" t="str">
        <f>"丁少龙"</f>
        <v>丁少龙</v>
      </c>
      <c r="E68" s="5" t="str">
        <f t="shared" ref="E68:E72" si="15">"男"</f>
        <v>男</v>
      </c>
    </row>
    <row r="69" s="1" customFormat="1" customHeight="1" spans="1:5">
      <c r="A69" s="5">
        <v>66</v>
      </c>
      <c r="B69" s="5" t="str">
        <f t="shared" si="12"/>
        <v>JL2023003001</v>
      </c>
      <c r="C69" s="5" t="s">
        <v>9</v>
      </c>
      <c r="D69" s="5" t="str">
        <f>"吴英花"</f>
        <v>吴英花</v>
      </c>
      <c r="E69" s="5" t="str">
        <f t="shared" ref="E69:E75" si="16">"女"</f>
        <v>女</v>
      </c>
    </row>
    <row r="70" s="1" customFormat="1" customHeight="1" spans="1:5">
      <c r="A70" s="5">
        <v>67</v>
      </c>
      <c r="B70" s="5" t="str">
        <f t="shared" si="12"/>
        <v>JL2023003001</v>
      </c>
      <c r="C70" s="5" t="s">
        <v>9</v>
      </c>
      <c r="D70" s="5" t="str">
        <f>"郑佳丽"</f>
        <v>郑佳丽</v>
      </c>
      <c r="E70" s="5" t="str">
        <f t="shared" si="16"/>
        <v>女</v>
      </c>
    </row>
    <row r="71" s="1" customFormat="1" customHeight="1" spans="1:5">
      <c r="A71" s="5">
        <v>68</v>
      </c>
      <c r="B71" s="5" t="str">
        <f t="shared" si="12"/>
        <v>JL2023003001</v>
      </c>
      <c r="C71" s="5" t="s">
        <v>9</v>
      </c>
      <c r="D71" s="5" t="str">
        <f>"熊飞"</f>
        <v>熊飞</v>
      </c>
      <c r="E71" s="5" t="str">
        <f t="shared" si="15"/>
        <v>男</v>
      </c>
    </row>
    <row r="72" s="1" customFormat="1" customHeight="1" spans="1:5">
      <c r="A72" s="5">
        <v>69</v>
      </c>
      <c r="B72" s="5" t="str">
        <f t="shared" si="12"/>
        <v>JL2023003001</v>
      </c>
      <c r="C72" s="5" t="s">
        <v>9</v>
      </c>
      <c r="D72" s="5" t="str">
        <f>"严攀"</f>
        <v>严攀</v>
      </c>
      <c r="E72" s="5" t="str">
        <f t="shared" si="15"/>
        <v>男</v>
      </c>
    </row>
    <row r="73" s="1" customFormat="1" customHeight="1" spans="1:5">
      <c r="A73" s="5">
        <v>70</v>
      </c>
      <c r="B73" s="5" t="str">
        <f t="shared" si="12"/>
        <v>JL2023003001</v>
      </c>
      <c r="C73" s="5" t="s">
        <v>9</v>
      </c>
      <c r="D73" s="5" t="str">
        <f>"唐晓链"</f>
        <v>唐晓链</v>
      </c>
      <c r="E73" s="5" t="str">
        <f t="shared" si="16"/>
        <v>女</v>
      </c>
    </row>
    <row r="74" s="1" customFormat="1" customHeight="1" spans="1:5">
      <c r="A74" s="5">
        <v>71</v>
      </c>
      <c r="B74" s="5" t="str">
        <f t="shared" si="12"/>
        <v>JL2023003001</v>
      </c>
      <c r="C74" s="5" t="s">
        <v>9</v>
      </c>
      <c r="D74" s="5" t="str">
        <f>"张艳"</f>
        <v>张艳</v>
      </c>
      <c r="E74" s="5" t="str">
        <f t="shared" si="16"/>
        <v>女</v>
      </c>
    </row>
    <row r="75" s="1" customFormat="1" customHeight="1" spans="1:5">
      <c r="A75" s="5">
        <v>72</v>
      </c>
      <c r="B75" s="5" t="str">
        <f t="shared" si="12"/>
        <v>JL2023003001</v>
      </c>
      <c r="C75" s="5" t="s">
        <v>9</v>
      </c>
      <c r="D75" s="5" t="str">
        <f>"刘晓琴"</f>
        <v>刘晓琴</v>
      </c>
      <c r="E75" s="5" t="str">
        <f t="shared" si="16"/>
        <v>女</v>
      </c>
    </row>
    <row r="76" s="1" customFormat="1" customHeight="1" spans="1:5">
      <c r="A76" s="5">
        <v>73</v>
      </c>
      <c r="B76" s="5" t="str">
        <f t="shared" si="12"/>
        <v>JL2023003001</v>
      </c>
      <c r="C76" s="5" t="s">
        <v>9</v>
      </c>
      <c r="D76" s="5" t="str">
        <f>"李哲"</f>
        <v>李哲</v>
      </c>
      <c r="E76" s="5" t="str">
        <f t="shared" ref="E76:E79" si="17">"男"</f>
        <v>男</v>
      </c>
    </row>
    <row r="77" s="1" customFormat="1" customHeight="1" spans="1:5">
      <c r="A77" s="5">
        <v>74</v>
      </c>
      <c r="B77" s="5" t="str">
        <f t="shared" si="12"/>
        <v>JL2023003001</v>
      </c>
      <c r="C77" s="5" t="s">
        <v>9</v>
      </c>
      <c r="D77" s="5" t="str">
        <f>"黎强"</f>
        <v>黎强</v>
      </c>
      <c r="E77" s="5" t="str">
        <f t="shared" si="17"/>
        <v>男</v>
      </c>
    </row>
    <row r="78" s="1" customFormat="1" customHeight="1" spans="1:5">
      <c r="A78" s="5">
        <v>75</v>
      </c>
      <c r="B78" s="5" t="str">
        <f t="shared" si="12"/>
        <v>JL2023003001</v>
      </c>
      <c r="C78" s="5" t="s">
        <v>9</v>
      </c>
      <c r="D78" s="5" t="str">
        <f>"胡志"</f>
        <v>胡志</v>
      </c>
      <c r="E78" s="5" t="str">
        <f t="shared" si="17"/>
        <v>男</v>
      </c>
    </row>
    <row r="79" s="1" customFormat="1" customHeight="1" spans="1:5">
      <c r="A79" s="5">
        <v>76</v>
      </c>
      <c r="B79" s="5" t="str">
        <f t="shared" si="12"/>
        <v>JL2023003001</v>
      </c>
      <c r="C79" s="5" t="s">
        <v>9</v>
      </c>
      <c r="D79" s="5" t="str">
        <f>"许润鸽"</f>
        <v>许润鸽</v>
      </c>
      <c r="E79" s="5" t="str">
        <f t="shared" si="17"/>
        <v>男</v>
      </c>
    </row>
    <row r="80" s="1" customFormat="1" customHeight="1" spans="1:5">
      <c r="A80" s="5">
        <v>77</v>
      </c>
      <c r="B80" s="5" t="str">
        <f t="shared" si="12"/>
        <v>JL2023003001</v>
      </c>
      <c r="C80" s="5" t="s">
        <v>9</v>
      </c>
      <c r="D80" s="5" t="str">
        <f>"马静"</f>
        <v>马静</v>
      </c>
      <c r="E80" s="5" t="str">
        <f t="shared" ref="E80:E83" si="18">"女"</f>
        <v>女</v>
      </c>
    </row>
    <row r="81" s="1" customFormat="1" customHeight="1" spans="1:5">
      <c r="A81" s="5">
        <v>78</v>
      </c>
      <c r="B81" s="5" t="str">
        <f t="shared" si="12"/>
        <v>JL2023003001</v>
      </c>
      <c r="C81" s="5" t="s">
        <v>9</v>
      </c>
      <c r="D81" s="5" t="str">
        <f>"王小康"</f>
        <v>王小康</v>
      </c>
      <c r="E81" s="5" t="str">
        <f t="shared" ref="E81:E85" si="19">"男"</f>
        <v>男</v>
      </c>
    </row>
    <row r="82" s="1" customFormat="1" customHeight="1" spans="1:5">
      <c r="A82" s="5">
        <v>79</v>
      </c>
      <c r="B82" s="5" t="str">
        <f t="shared" si="12"/>
        <v>JL2023003001</v>
      </c>
      <c r="C82" s="5" t="s">
        <v>9</v>
      </c>
      <c r="D82" s="5" t="str">
        <f>"张影"</f>
        <v>张影</v>
      </c>
      <c r="E82" s="5" t="str">
        <f t="shared" si="18"/>
        <v>女</v>
      </c>
    </row>
    <row r="83" s="1" customFormat="1" customHeight="1" spans="1:5">
      <c r="A83" s="5">
        <v>80</v>
      </c>
      <c r="B83" s="5" t="str">
        <f t="shared" si="12"/>
        <v>JL2023003001</v>
      </c>
      <c r="C83" s="5" t="s">
        <v>9</v>
      </c>
      <c r="D83" s="5" t="str">
        <f>"黄小涵"</f>
        <v>黄小涵</v>
      </c>
      <c r="E83" s="5" t="str">
        <f t="shared" si="18"/>
        <v>女</v>
      </c>
    </row>
    <row r="84" s="1" customFormat="1" customHeight="1" spans="1:5">
      <c r="A84" s="5">
        <v>81</v>
      </c>
      <c r="B84" s="5" t="str">
        <f t="shared" si="12"/>
        <v>JL2023003001</v>
      </c>
      <c r="C84" s="5" t="s">
        <v>9</v>
      </c>
      <c r="D84" s="5" t="str">
        <f>"刘平平"</f>
        <v>刘平平</v>
      </c>
      <c r="E84" s="5" t="str">
        <f t="shared" si="19"/>
        <v>男</v>
      </c>
    </row>
    <row r="85" s="1" customFormat="1" customHeight="1" spans="1:5">
      <c r="A85" s="5">
        <v>82</v>
      </c>
      <c r="B85" s="5" t="str">
        <f t="shared" si="12"/>
        <v>JL2023003001</v>
      </c>
      <c r="C85" s="5" t="s">
        <v>9</v>
      </c>
      <c r="D85" s="5" t="str">
        <f>"吴聪"</f>
        <v>吴聪</v>
      </c>
      <c r="E85" s="5" t="str">
        <f t="shared" si="19"/>
        <v>男</v>
      </c>
    </row>
    <row r="86" s="1" customFormat="1" customHeight="1" spans="1:5">
      <c r="A86" s="5">
        <v>83</v>
      </c>
      <c r="B86" s="5" t="str">
        <f t="shared" si="12"/>
        <v>JL2023003001</v>
      </c>
      <c r="C86" s="5" t="s">
        <v>9</v>
      </c>
      <c r="D86" s="5" t="str">
        <f>"吴启运"</f>
        <v>吴启运</v>
      </c>
      <c r="E86" s="5" t="str">
        <f t="shared" ref="E86:E95" si="20">"女"</f>
        <v>女</v>
      </c>
    </row>
    <row r="87" s="1" customFormat="1" customHeight="1" spans="1:5">
      <c r="A87" s="5">
        <v>84</v>
      </c>
      <c r="B87" s="5" t="str">
        <f t="shared" si="12"/>
        <v>JL2023003001</v>
      </c>
      <c r="C87" s="5" t="s">
        <v>9</v>
      </c>
      <c r="D87" s="5" t="str">
        <f>"周郅瑄"</f>
        <v>周郅瑄</v>
      </c>
      <c r="E87" s="5" t="str">
        <f t="shared" si="20"/>
        <v>女</v>
      </c>
    </row>
    <row r="88" s="1" customFormat="1" customHeight="1" spans="1:5">
      <c r="A88" s="5">
        <v>85</v>
      </c>
      <c r="B88" s="5" t="str">
        <f t="shared" si="12"/>
        <v>JL2023003001</v>
      </c>
      <c r="C88" s="5" t="s">
        <v>9</v>
      </c>
      <c r="D88" s="5" t="str">
        <f>"杨珊"</f>
        <v>杨珊</v>
      </c>
      <c r="E88" s="5" t="str">
        <f t="shared" si="20"/>
        <v>女</v>
      </c>
    </row>
    <row r="89" s="1" customFormat="1" customHeight="1" spans="1:5">
      <c r="A89" s="5">
        <v>86</v>
      </c>
      <c r="B89" s="5" t="str">
        <f t="shared" si="12"/>
        <v>JL2023003001</v>
      </c>
      <c r="C89" s="5" t="s">
        <v>9</v>
      </c>
      <c r="D89" s="5" t="str">
        <f>"徐慧"</f>
        <v>徐慧</v>
      </c>
      <c r="E89" s="5" t="str">
        <f t="shared" si="20"/>
        <v>女</v>
      </c>
    </row>
    <row r="90" s="1" customFormat="1" customHeight="1" spans="1:5">
      <c r="A90" s="5">
        <v>87</v>
      </c>
      <c r="B90" s="5" t="str">
        <f t="shared" si="12"/>
        <v>JL2023003001</v>
      </c>
      <c r="C90" s="5" t="s">
        <v>9</v>
      </c>
      <c r="D90" s="5" t="str">
        <f>"彭晓萍"</f>
        <v>彭晓萍</v>
      </c>
      <c r="E90" s="5" t="str">
        <f t="shared" si="20"/>
        <v>女</v>
      </c>
    </row>
    <row r="91" s="1" customFormat="1" customHeight="1" spans="1:5">
      <c r="A91" s="5">
        <v>88</v>
      </c>
      <c r="B91" s="5" t="str">
        <f t="shared" si="12"/>
        <v>JL2023003001</v>
      </c>
      <c r="C91" s="5" t="s">
        <v>9</v>
      </c>
      <c r="D91" s="5" t="str">
        <f>"潘雅婷"</f>
        <v>潘雅婷</v>
      </c>
      <c r="E91" s="5" t="str">
        <f t="shared" si="20"/>
        <v>女</v>
      </c>
    </row>
    <row r="92" s="1" customFormat="1" customHeight="1" spans="1:5">
      <c r="A92" s="5">
        <v>89</v>
      </c>
      <c r="B92" s="5" t="str">
        <f t="shared" si="12"/>
        <v>JL2023003001</v>
      </c>
      <c r="C92" s="5" t="s">
        <v>9</v>
      </c>
      <c r="D92" s="5" t="str">
        <f>"文慧心"</f>
        <v>文慧心</v>
      </c>
      <c r="E92" s="5" t="str">
        <f t="shared" si="20"/>
        <v>女</v>
      </c>
    </row>
    <row r="93" s="1" customFormat="1" customHeight="1" spans="1:5">
      <c r="A93" s="5">
        <v>90</v>
      </c>
      <c r="B93" s="5" t="str">
        <f t="shared" si="12"/>
        <v>JL2023003001</v>
      </c>
      <c r="C93" s="5" t="s">
        <v>9</v>
      </c>
      <c r="D93" s="5" t="str">
        <f>"郭一沛"</f>
        <v>郭一沛</v>
      </c>
      <c r="E93" s="5" t="str">
        <f t="shared" si="20"/>
        <v>女</v>
      </c>
    </row>
    <row r="94" s="1" customFormat="1" customHeight="1" spans="1:5">
      <c r="A94" s="5">
        <v>91</v>
      </c>
      <c r="B94" s="5" t="str">
        <f t="shared" si="12"/>
        <v>JL2023003001</v>
      </c>
      <c r="C94" s="5" t="s">
        <v>9</v>
      </c>
      <c r="D94" s="5" t="str">
        <f>"张梦"</f>
        <v>张梦</v>
      </c>
      <c r="E94" s="5" t="str">
        <f t="shared" si="20"/>
        <v>女</v>
      </c>
    </row>
    <row r="95" s="1" customFormat="1" customHeight="1" spans="1:5">
      <c r="A95" s="5">
        <v>92</v>
      </c>
      <c r="B95" s="5" t="str">
        <f t="shared" si="12"/>
        <v>JL2023003001</v>
      </c>
      <c r="C95" s="5" t="s">
        <v>9</v>
      </c>
      <c r="D95" s="5" t="str">
        <f>"杨芳"</f>
        <v>杨芳</v>
      </c>
      <c r="E95" s="5" t="str">
        <f t="shared" si="20"/>
        <v>女</v>
      </c>
    </row>
    <row r="96" s="1" customFormat="1" customHeight="1" spans="1:5">
      <c r="A96" s="5">
        <v>93</v>
      </c>
      <c r="B96" s="5" t="str">
        <f t="shared" si="12"/>
        <v>JL2023003001</v>
      </c>
      <c r="C96" s="5" t="s">
        <v>9</v>
      </c>
      <c r="D96" s="5" t="str">
        <f>"阳聪"</f>
        <v>阳聪</v>
      </c>
      <c r="E96" s="5" t="str">
        <f t="shared" ref="E96:E99" si="21">"男"</f>
        <v>男</v>
      </c>
    </row>
    <row r="97" s="1" customFormat="1" customHeight="1" spans="1:5">
      <c r="A97" s="5">
        <v>94</v>
      </c>
      <c r="B97" s="5" t="str">
        <f t="shared" ref="B97:B139" si="22">"JL2023003002"</f>
        <v>JL2023003002</v>
      </c>
      <c r="C97" s="5" t="s">
        <v>9</v>
      </c>
      <c r="D97" s="5" t="str">
        <f>"朱广程"</f>
        <v>朱广程</v>
      </c>
      <c r="E97" s="5" t="str">
        <f t="shared" si="21"/>
        <v>男</v>
      </c>
    </row>
    <row r="98" s="1" customFormat="1" customHeight="1" spans="1:5">
      <c r="A98" s="5">
        <v>95</v>
      </c>
      <c r="B98" s="5" t="str">
        <f t="shared" si="22"/>
        <v>JL2023003002</v>
      </c>
      <c r="C98" s="5" t="s">
        <v>9</v>
      </c>
      <c r="D98" s="5" t="str">
        <f>"匡子艺"</f>
        <v>匡子艺</v>
      </c>
      <c r="E98" s="5" t="str">
        <f t="shared" si="21"/>
        <v>男</v>
      </c>
    </row>
    <row r="99" s="1" customFormat="1" customHeight="1" spans="1:5">
      <c r="A99" s="5">
        <v>96</v>
      </c>
      <c r="B99" s="5" t="str">
        <f t="shared" si="22"/>
        <v>JL2023003002</v>
      </c>
      <c r="C99" s="5" t="s">
        <v>9</v>
      </c>
      <c r="D99" s="5" t="str">
        <f>"沈逸"</f>
        <v>沈逸</v>
      </c>
      <c r="E99" s="5" t="str">
        <f t="shared" si="21"/>
        <v>男</v>
      </c>
    </row>
    <row r="100" s="1" customFormat="1" customHeight="1" spans="1:5">
      <c r="A100" s="5">
        <v>97</v>
      </c>
      <c r="B100" s="5" t="str">
        <f t="shared" si="22"/>
        <v>JL2023003002</v>
      </c>
      <c r="C100" s="5" t="s">
        <v>9</v>
      </c>
      <c r="D100" s="5" t="str">
        <f>"罗佳"</f>
        <v>罗佳</v>
      </c>
      <c r="E100" s="5" t="str">
        <f t="shared" ref="E100:E110" si="23">"女"</f>
        <v>女</v>
      </c>
    </row>
    <row r="101" s="1" customFormat="1" customHeight="1" spans="1:5">
      <c r="A101" s="5">
        <v>98</v>
      </c>
      <c r="B101" s="5" t="str">
        <f t="shared" si="22"/>
        <v>JL2023003002</v>
      </c>
      <c r="C101" s="5" t="s">
        <v>9</v>
      </c>
      <c r="D101" s="5" t="str">
        <f>"袁志胜"</f>
        <v>袁志胜</v>
      </c>
      <c r="E101" s="5" t="str">
        <f>"男"</f>
        <v>男</v>
      </c>
    </row>
    <row r="102" s="1" customFormat="1" customHeight="1" spans="1:5">
      <c r="A102" s="5">
        <v>99</v>
      </c>
      <c r="B102" s="5" t="str">
        <f t="shared" si="22"/>
        <v>JL2023003002</v>
      </c>
      <c r="C102" s="5" t="s">
        <v>9</v>
      </c>
      <c r="D102" s="5" t="str">
        <f>"陈伟"</f>
        <v>陈伟</v>
      </c>
      <c r="E102" s="5" t="str">
        <f>"男"</f>
        <v>男</v>
      </c>
    </row>
    <row r="103" s="1" customFormat="1" customHeight="1" spans="1:5">
      <c r="A103" s="5">
        <v>100</v>
      </c>
      <c r="B103" s="5" t="str">
        <f t="shared" si="22"/>
        <v>JL2023003002</v>
      </c>
      <c r="C103" s="5" t="s">
        <v>9</v>
      </c>
      <c r="D103" s="5" t="str">
        <f>"钟太伶"</f>
        <v>钟太伶</v>
      </c>
      <c r="E103" s="5" t="str">
        <f t="shared" si="23"/>
        <v>女</v>
      </c>
    </row>
    <row r="104" s="1" customFormat="1" customHeight="1" spans="1:5">
      <c r="A104" s="5">
        <v>101</v>
      </c>
      <c r="B104" s="5" t="str">
        <f t="shared" si="22"/>
        <v>JL2023003002</v>
      </c>
      <c r="C104" s="5" t="s">
        <v>9</v>
      </c>
      <c r="D104" s="5" t="str">
        <f>"冯飞飞"</f>
        <v>冯飞飞</v>
      </c>
      <c r="E104" s="5" t="str">
        <f t="shared" si="23"/>
        <v>女</v>
      </c>
    </row>
    <row r="105" s="1" customFormat="1" customHeight="1" spans="1:5">
      <c r="A105" s="5">
        <v>102</v>
      </c>
      <c r="B105" s="5" t="str">
        <f t="shared" si="22"/>
        <v>JL2023003002</v>
      </c>
      <c r="C105" s="5" t="s">
        <v>9</v>
      </c>
      <c r="D105" s="5" t="str">
        <f>"刘紫莹"</f>
        <v>刘紫莹</v>
      </c>
      <c r="E105" s="5" t="str">
        <f t="shared" si="23"/>
        <v>女</v>
      </c>
    </row>
    <row r="106" s="1" customFormat="1" customHeight="1" spans="1:5">
      <c r="A106" s="5">
        <v>103</v>
      </c>
      <c r="B106" s="5" t="str">
        <f t="shared" si="22"/>
        <v>JL2023003002</v>
      </c>
      <c r="C106" s="5" t="s">
        <v>9</v>
      </c>
      <c r="D106" s="5" t="str">
        <f>"程肖"</f>
        <v>程肖</v>
      </c>
      <c r="E106" s="5" t="str">
        <f t="shared" si="23"/>
        <v>女</v>
      </c>
    </row>
    <row r="107" s="1" customFormat="1" customHeight="1" spans="1:5">
      <c r="A107" s="5">
        <v>104</v>
      </c>
      <c r="B107" s="5" t="str">
        <f t="shared" si="22"/>
        <v>JL2023003002</v>
      </c>
      <c r="C107" s="5" t="s">
        <v>9</v>
      </c>
      <c r="D107" s="5" t="str">
        <f>"柳子倩"</f>
        <v>柳子倩</v>
      </c>
      <c r="E107" s="5" t="str">
        <f t="shared" si="23"/>
        <v>女</v>
      </c>
    </row>
    <row r="108" s="1" customFormat="1" customHeight="1" spans="1:5">
      <c r="A108" s="5">
        <v>105</v>
      </c>
      <c r="B108" s="5" t="str">
        <f t="shared" si="22"/>
        <v>JL2023003002</v>
      </c>
      <c r="C108" s="5" t="s">
        <v>9</v>
      </c>
      <c r="D108" s="5" t="str">
        <f>"陈俊杰"</f>
        <v>陈俊杰</v>
      </c>
      <c r="E108" s="5" t="str">
        <f t="shared" si="23"/>
        <v>女</v>
      </c>
    </row>
    <row r="109" s="1" customFormat="1" customHeight="1" spans="1:5">
      <c r="A109" s="5">
        <v>106</v>
      </c>
      <c r="B109" s="5" t="str">
        <f t="shared" si="22"/>
        <v>JL2023003002</v>
      </c>
      <c r="C109" s="5" t="s">
        <v>9</v>
      </c>
      <c r="D109" s="5" t="str">
        <f>"王闽茜"</f>
        <v>王闽茜</v>
      </c>
      <c r="E109" s="5" t="str">
        <f t="shared" si="23"/>
        <v>女</v>
      </c>
    </row>
    <row r="110" s="1" customFormat="1" customHeight="1" spans="1:5">
      <c r="A110" s="5">
        <v>107</v>
      </c>
      <c r="B110" s="5" t="str">
        <f t="shared" si="22"/>
        <v>JL2023003002</v>
      </c>
      <c r="C110" s="5" t="s">
        <v>9</v>
      </c>
      <c r="D110" s="5" t="str">
        <f>"陈薇"</f>
        <v>陈薇</v>
      </c>
      <c r="E110" s="5" t="str">
        <f t="shared" si="23"/>
        <v>女</v>
      </c>
    </row>
    <row r="111" s="1" customFormat="1" customHeight="1" spans="1:5">
      <c r="A111" s="5">
        <v>108</v>
      </c>
      <c r="B111" s="5" t="str">
        <f t="shared" si="22"/>
        <v>JL2023003002</v>
      </c>
      <c r="C111" s="5" t="s">
        <v>9</v>
      </c>
      <c r="D111" s="5" t="str">
        <f>"董柯静"</f>
        <v>董柯静</v>
      </c>
      <c r="E111" s="5" t="str">
        <f t="shared" ref="E111:E114" si="24">"男"</f>
        <v>男</v>
      </c>
    </row>
    <row r="112" s="1" customFormat="1" customHeight="1" spans="1:5">
      <c r="A112" s="5">
        <v>109</v>
      </c>
      <c r="B112" s="5" t="str">
        <f t="shared" si="22"/>
        <v>JL2023003002</v>
      </c>
      <c r="C112" s="5" t="s">
        <v>9</v>
      </c>
      <c r="D112" s="5" t="str">
        <f>"邹子涵"</f>
        <v>邹子涵</v>
      </c>
      <c r="E112" s="5" t="str">
        <f t="shared" si="24"/>
        <v>男</v>
      </c>
    </row>
    <row r="113" s="1" customFormat="1" customHeight="1" spans="1:5">
      <c r="A113" s="5">
        <v>110</v>
      </c>
      <c r="B113" s="5" t="str">
        <f t="shared" si="22"/>
        <v>JL2023003002</v>
      </c>
      <c r="C113" s="5" t="s">
        <v>9</v>
      </c>
      <c r="D113" s="5" t="str">
        <f>"杜志鹏"</f>
        <v>杜志鹏</v>
      </c>
      <c r="E113" s="5" t="str">
        <f t="shared" si="24"/>
        <v>男</v>
      </c>
    </row>
    <row r="114" s="1" customFormat="1" customHeight="1" spans="1:5">
      <c r="A114" s="5">
        <v>111</v>
      </c>
      <c r="B114" s="5" t="str">
        <f t="shared" si="22"/>
        <v>JL2023003002</v>
      </c>
      <c r="C114" s="5" t="s">
        <v>9</v>
      </c>
      <c r="D114" s="5" t="str">
        <f>"宋帅康"</f>
        <v>宋帅康</v>
      </c>
      <c r="E114" s="5" t="str">
        <f t="shared" si="24"/>
        <v>男</v>
      </c>
    </row>
    <row r="115" s="1" customFormat="1" customHeight="1" spans="1:5">
      <c r="A115" s="5">
        <v>112</v>
      </c>
      <c r="B115" s="5" t="str">
        <f t="shared" si="22"/>
        <v>JL2023003002</v>
      </c>
      <c r="C115" s="5" t="s">
        <v>9</v>
      </c>
      <c r="D115" s="5" t="str">
        <f>"袁玉青"</f>
        <v>袁玉青</v>
      </c>
      <c r="E115" s="5" t="str">
        <f t="shared" ref="E115:E118" si="25">"女"</f>
        <v>女</v>
      </c>
    </row>
    <row r="116" s="1" customFormat="1" customHeight="1" spans="1:5">
      <c r="A116" s="5">
        <v>113</v>
      </c>
      <c r="B116" s="5" t="str">
        <f t="shared" si="22"/>
        <v>JL2023003002</v>
      </c>
      <c r="C116" s="5" t="s">
        <v>9</v>
      </c>
      <c r="D116" s="5" t="str">
        <f>"张坤桢"</f>
        <v>张坤桢</v>
      </c>
      <c r="E116" s="5" t="str">
        <f>"男"</f>
        <v>男</v>
      </c>
    </row>
    <row r="117" s="1" customFormat="1" customHeight="1" spans="1:5">
      <c r="A117" s="5">
        <v>114</v>
      </c>
      <c r="B117" s="5" t="str">
        <f t="shared" si="22"/>
        <v>JL2023003002</v>
      </c>
      <c r="C117" s="5" t="s">
        <v>9</v>
      </c>
      <c r="D117" s="5" t="str">
        <f>"常小科"</f>
        <v>常小科</v>
      </c>
      <c r="E117" s="5" t="str">
        <f t="shared" si="25"/>
        <v>女</v>
      </c>
    </row>
    <row r="118" s="1" customFormat="1" customHeight="1" spans="1:5">
      <c r="A118" s="5">
        <v>115</v>
      </c>
      <c r="B118" s="5" t="str">
        <f t="shared" si="22"/>
        <v>JL2023003002</v>
      </c>
      <c r="C118" s="5" t="s">
        <v>9</v>
      </c>
      <c r="D118" s="5" t="str">
        <f>"刘文婷"</f>
        <v>刘文婷</v>
      </c>
      <c r="E118" s="5" t="str">
        <f t="shared" si="25"/>
        <v>女</v>
      </c>
    </row>
    <row r="119" s="1" customFormat="1" customHeight="1" spans="1:5">
      <c r="A119" s="5">
        <v>116</v>
      </c>
      <c r="B119" s="5" t="str">
        <f t="shared" si="22"/>
        <v>JL2023003002</v>
      </c>
      <c r="C119" s="5" t="s">
        <v>9</v>
      </c>
      <c r="D119" s="5" t="str">
        <f>"卢翔宇"</f>
        <v>卢翔宇</v>
      </c>
      <c r="E119" s="5" t="str">
        <f t="shared" ref="E119:E124" si="26">"男"</f>
        <v>男</v>
      </c>
    </row>
    <row r="120" s="1" customFormat="1" customHeight="1" spans="1:5">
      <c r="A120" s="5">
        <v>117</v>
      </c>
      <c r="B120" s="5" t="str">
        <f t="shared" si="22"/>
        <v>JL2023003002</v>
      </c>
      <c r="C120" s="5" t="s">
        <v>9</v>
      </c>
      <c r="D120" s="5" t="str">
        <f>"王秀明"</f>
        <v>王秀明</v>
      </c>
      <c r="E120" s="5" t="str">
        <f t="shared" ref="E120:E123" si="27">"女"</f>
        <v>女</v>
      </c>
    </row>
    <row r="121" s="1" customFormat="1" customHeight="1" spans="1:5">
      <c r="A121" s="5">
        <v>118</v>
      </c>
      <c r="B121" s="5" t="str">
        <f t="shared" si="22"/>
        <v>JL2023003002</v>
      </c>
      <c r="C121" s="5" t="s">
        <v>9</v>
      </c>
      <c r="D121" s="5" t="str">
        <f>"杨茜"</f>
        <v>杨茜</v>
      </c>
      <c r="E121" s="5" t="str">
        <f t="shared" si="27"/>
        <v>女</v>
      </c>
    </row>
    <row r="122" s="1" customFormat="1" customHeight="1" spans="1:5">
      <c r="A122" s="5">
        <v>119</v>
      </c>
      <c r="B122" s="5" t="str">
        <f t="shared" si="22"/>
        <v>JL2023003002</v>
      </c>
      <c r="C122" s="5" t="s">
        <v>9</v>
      </c>
      <c r="D122" s="5" t="str">
        <f>"徐磊"</f>
        <v>徐磊</v>
      </c>
      <c r="E122" s="5" t="str">
        <f t="shared" si="26"/>
        <v>男</v>
      </c>
    </row>
    <row r="123" s="1" customFormat="1" customHeight="1" spans="1:5">
      <c r="A123" s="5">
        <v>120</v>
      </c>
      <c r="B123" s="5" t="str">
        <f t="shared" si="22"/>
        <v>JL2023003002</v>
      </c>
      <c r="C123" s="5" t="s">
        <v>9</v>
      </c>
      <c r="D123" s="5" t="str">
        <f>"樊星月"</f>
        <v>樊星月</v>
      </c>
      <c r="E123" s="5" t="str">
        <f t="shared" si="27"/>
        <v>女</v>
      </c>
    </row>
    <row r="124" s="1" customFormat="1" customHeight="1" spans="1:5">
      <c r="A124" s="5">
        <v>121</v>
      </c>
      <c r="B124" s="5" t="str">
        <f t="shared" si="22"/>
        <v>JL2023003002</v>
      </c>
      <c r="C124" s="5" t="s">
        <v>9</v>
      </c>
      <c r="D124" s="5" t="str">
        <f>"康振"</f>
        <v>康振</v>
      </c>
      <c r="E124" s="5" t="str">
        <f t="shared" si="26"/>
        <v>男</v>
      </c>
    </row>
    <row r="125" s="1" customFormat="1" customHeight="1" spans="1:5">
      <c r="A125" s="5">
        <v>122</v>
      </c>
      <c r="B125" s="5" t="str">
        <f t="shared" si="22"/>
        <v>JL2023003002</v>
      </c>
      <c r="C125" s="5" t="s">
        <v>9</v>
      </c>
      <c r="D125" s="5" t="str">
        <f>"曾玉洁"</f>
        <v>曾玉洁</v>
      </c>
      <c r="E125" s="5" t="str">
        <f t="shared" ref="E125:E128" si="28">"女"</f>
        <v>女</v>
      </c>
    </row>
    <row r="126" s="1" customFormat="1" customHeight="1" spans="1:5">
      <c r="A126" s="5">
        <v>123</v>
      </c>
      <c r="B126" s="5" t="str">
        <f t="shared" si="22"/>
        <v>JL2023003002</v>
      </c>
      <c r="C126" s="5" t="s">
        <v>9</v>
      </c>
      <c r="D126" s="5" t="str">
        <f>"任洁"</f>
        <v>任洁</v>
      </c>
      <c r="E126" s="5" t="str">
        <f t="shared" si="28"/>
        <v>女</v>
      </c>
    </row>
    <row r="127" s="1" customFormat="1" customHeight="1" spans="1:5">
      <c r="A127" s="5">
        <v>124</v>
      </c>
      <c r="B127" s="5" t="str">
        <f t="shared" si="22"/>
        <v>JL2023003002</v>
      </c>
      <c r="C127" s="5" t="s">
        <v>9</v>
      </c>
      <c r="D127" s="5" t="str">
        <f>"方彤"</f>
        <v>方彤</v>
      </c>
      <c r="E127" s="5" t="str">
        <f t="shared" si="28"/>
        <v>女</v>
      </c>
    </row>
    <row r="128" s="1" customFormat="1" customHeight="1" spans="1:5">
      <c r="A128" s="5">
        <v>125</v>
      </c>
      <c r="B128" s="5" t="str">
        <f t="shared" si="22"/>
        <v>JL2023003002</v>
      </c>
      <c r="C128" s="5" t="s">
        <v>9</v>
      </c>
      <c r="D128" s="5" t="str">
        <f>"俞明霜"</f>
        <v>俞明霜</v>
      </c>
      <c r="E128" s="5" t="str">
        <f t="shared" si="28"/>
        <v>女</v>
      </c>
    </row>
    <row r="129" s="1" customFormat="1" customHeight="1" spans="1:5">
      <c r="A129" s="5">
        <v>126</v>
      </c>
      <c r="B129" s="5" t="str">
        <f t="shared" si="22"/>
        <v>JL2023003002</v>
      </c>
      <c r="C129" s="5" t="s">
        <v>9</v>
      </c>
      <c r="D129" s="5" t="str">
        <f>"吴翟"</f>
        <v>吴翟</v>
      </c>
      <c r="E129" s="5" t="str">
        <f t="shared" ref="E129:E133" si="29">"男"</f>
        <v>男</v>
      </c>
    </row>
    <row r="130" s="1" customFormat="1" customHeight="1" spans="1:5">
      <c r="A130" s="5">
        <v>127</v>
      </c>
      <c r="B130" s="5" t="str">
        <f t="shared" si="22"/>
        <v>JL2023003002</v>
      </c>
      <c r="C130" s="5" t="s">
        <v>9</v>
      </c>
      <c r="D130" s="5" t="str">
        <f>"李爱新"</f>
        <v>李爱新</v>
      </c>
      <c r="E130" s="5" t="str">
        <f t="shared" ref="E130:E136" si="30">"女"</f>
        <v>女</v>
      </c>
    </row>
    <row r="131" s="1" customFormat="1" customHeight="1" spans="1:5">
      <c r="A131" s="5">
        <v>128</v>
      </c>
      <c r="B131" s="5" t="str">
        <f t="shared" si="22"/>
        <v>JL2023003002</v>
      </c>
      <c r="C131" s="5" t="s">
        <v>9</v>
      </c>
      <c r="D131" s="5" t="str">
        <f>"张云飞"</f>
        <v>张云飞</v>
      </c>
      <c r="E131" s="5" t="str">
        <f t="shared" si="29"/>
        <v>男</v>
      </c>
    </row>
    <row r="132" s="1" customFormat="1" customHeight="1" spans="1:5">
      <c r="A132" s="5">
        <v>129</v>
      </c>
      <c r="B132" s="5" t="str">
        <f t="shared" si="22"/>
        <v>JL2023003002</v>
      </c>
      <c r="C132" s="5" t="s">
        <v>9</v>
      </c>
      <c r="D132" s="5" t="str">
        <f>"罗西"</f>
        <v>罗西</v>
      </c>
      <c r="E132" s="5" t="str">
        <f t="shared" si="30"/>
        <v>女</v>
      </c>
    </row>
    <row r="133" s="1" customFormat="1" customHeight="1" spans="1:5">
      <c r="A133" s="5">
        <v>130</v>
      </c>
      <c r="B133" s="5" t="str">
        <f t="shared" si="22"/>
        <v>JL2023003002</v>
      </c>
      <c r="C133" s="5" t="s">
        <v>9</v>
      </c>
      <c r="D133" s="5" t="str">
        <f>"冯彬"</f>
        <v>冯彬</v>
      </c>
      <c r="E133" s="5" t="str">
        <f t="shared" si="29"/>
        <v>男</v>
      </c>
    </row>
    <row r="134" s="1" customFormat="1" customHeight="1" spans="1:5">
      <c r="A134" s="5">
        <v>131</v>
      </c>
      <c r="B134" s="5" t="str">
        <f t="shared" si="22"/>
        <v>JL2023003002</v>
      </c>
      <c r="C134" s="5" t="s">
        <v>9</v>
      </c>
      <c r="D134" s="5" t="str">
        <f>"李婷"</f>
        <v>李婷</v>
      </c>
      <c r="E134" s="5" t="str">
        <f t="shared" si="30"/>
        <v>女</v>
      </c>
    </row>
    <row r="135" s="1" customFormat="1" customHeight="1" spans="1:5">
      <c r="A135" s="5">
        <v>132</v>
      </c>
      <c r="B135" s="5" t="str">
        <f t="shared" si="22"/>
        <v>JL2023003002</v>
      </c>
      <c r="C135" s="5" t="s">
        <v>9</v>
      </c>
      <c r="D135" s="5" t="str">
        <f>"余荣幸"</f>
        <v>余荣幸</v>
      </c>
      <c r="E135" s="5" t="str">
        <f t="shared" si="30"/>
        <v>女</v>
      </c>
    </row>
    <row r="136" s="1" customFormat="1" customHeight="1" spans="1:5">
      <c r="A136" s="5">
        <v>133</v>
      </c>
      <c r="B136" s="5" t="str">
        <f t="shared" si="22"/>
        <v>JL2023003002</v>
      </c>
      <c r="C136" s="5" t="s">
        <v>9</v>
      </c>
      <c r="D136" s="5" t="str">
        <f>"刘思梦"</f>
        <v>刘思梦</v>
      </c>
      <c r="E136" s="5" t="str">
        <f t="shared" si="30"/>
        <v>女</v>
      </c>
    </row>
    <row r="137" s="1" customFormat="1" customHeight="1" spans="1:5">
      <c r="A137" s="5">
        <v>134</v>
      </c>
      <c r="B137" s="5" t="str">
        <f t="shared" si="22"/>
        <v>JL2023003002</v>
      </c>
      <c r="C137" s="5" t="s">
        <v>9</v>
      </c>
      <c r="D137" s="5" t="str">
        <f>"谭禹"</f>
        <v>谭禹</v>
      </c>
      <c r="E137" s="5" t="str">
        <f t="shared" ref="E137:E141" si="31">"男"</f>
        <v>男</v>
      </c>
    </row>
    <row r="138" s="1" customFormat="1" customHeight="1" spans="1:5">
      <c r="A138" s="5">
        <v>135</v>
      </c>
      <c r="B138" s="5" t="str">
        <f t="shared" si="22"/>
        <v>JL2023003002</v>
      </c>
      <c r="C138" s="5" t="s">
        <v>9</v>
      </c>
      <c r="D138" s="5" t="str">
        <f>"刘子健"</f>
        <v>刘子健</v>
      </c>
      <c r="E138" s="5" t="str">
        <f t="shared" si="31"/>
        <v>男</v>
      </c>
    </row>
    <row r="139" s="1" customFormat="1" customHeight="1" spans="1:5">
      <c r="A139" s="5">
        <v>136</v>
      </c>
      <c r="B139" s="5" t="str">
        <f t="shared" si="22"/>
        <v>JL2023003002</v>
      </c>
      <c r="C139" s="5" t="s">
        <v>9</v>
      </c>
      <c r="D139" s="5" t="str">
        <f>"喻阳"</f>
        <v>喻阳</v>
      </c>
      <c r="E139" s="5" t="str">
        <f t="shared" si="31"/>
        <v>男</v>
      </c>
    </row>
    <row r="140" s="1" customFormat="1" customHeight="1" spans="1:5">
      <c r="A140" s="5">
        <v>137</v>
      </c>
      <c r="B140" s="5" t="str">
        <f t="shared" ref="B140:B203" si="32">"JL2023004001"</f>
        <v>JL2023004001</v>
      </c>
      <c r="C140" s="5" t="s">
        <v>10</v>
      </c>
      <c r="D140" s="5" t="str">
        <f>"向一恒"</f>
        <v>向一恒</v>
      </c>
      <c r="E140" s="5" t="str">
        <f t="shared" si="31"/>
        <v>男</v>
      </c>
    </row>
    <row r="141" s="1" customFormat="1" customHeight="1" spans="1:5">
      <c r="A141" s="5">
        <v>138</v>
      </c>
      <c r="B141" s="5" t="str">
        <f t="shared" si="32"/>
        <v>JL2023004001</v>
      </c>
      <c r="C141" s="5" t="s">
        <v>10</v>
      </c>
      <c r="D141" s="5" t="str">
        <f>"李楚豪"</f>
        <v>李楚豪</v>
      </c>
      <c r="E141" s="5" t="str">
        <f t="shared" si="31"/>
        <v>男</v>
      </c>
    </row>
    <row r="142" s="1" customFormat="1" customHeight="1" spans="1:5">
      <c r="A142" s="5">
        <v>139</v>
      </c>
      <c r="B142" s="5" t="str">
        <f t="shared" si="32"/>
        <v>JL2023004001</v>
      </c>
      <c r="C142" s="5" t="s">
        <v>10</v>
      </c>
      <c r="D142" s="5" t="str">
        <f>"王慧"</f>
        <v>王慧</v>
      </c>
      <c r="E142" s="5" t="str">
        <f t="shared" ref="E142:E145" si="33">"女"</f>
        <v>女</v>
      </c>
    </row>
    <row r="143" s="1" customFormat="1" customHeight="1" spans="1:5">
      <c r="A143" s="5">
        <v>140</v>
      </c>
      <c r="B143" s="5" t="str">
        <f t="shared" si="32"/>
        <v>JL2023004001</v>
      </c>
      <c r="C143" s="5" t="s">
        <v>10</v>
      </c>
      <c r="D143" s="5" t="str">
        <f>"邓宇立"</f>
        <v>邓宇立</v>
      </c>
      <c r="E143" s="5" t="str">
        <f t="shared" si="33"/>
        <v>女</v>
      </c>
    </row>
    <row r="144" s="1" customFormat="1" customHeight="1" spans="1:5">
      <c r="A144" s="5">
        <v>141</v>
      </c>
      <c r="B144" s="5" t="str">
        <f t="shared" si="32"/>
        <v>JL2023004001</v>
      </c>
      <c r="C144" s="5" t="s">
        <v>10</v>
      </c>
      <c r="D144" s="5" t="str">
        <f>"覃雅玟"</f>
        <v>覃雅玟</v>
      </c>
      <c r="E144" s="5" t="str">
        <f t="shared" si="33"/>
        <v>女</v>
      </c>
    </row>
    <row r="145" s="1" customFormat="1" customHeight="1" spans="1:5">
      <c r="A145" s="5">
        <v>142</v>
      </c>
      <c r="B145" s="5" t="str">
        <f t="shared" si="32"/>
        <v>JL2023004001</v>
      </c>
      <c r="C145" s="5" t="s">
        <v>10</v>
      </c>
      <c r="D145" s="5" t="str">
        <f>"黄蓉"</f>
        <v>黄蓉</v>
      </c>
      <c r="E145" s="5" t="str">
        <f t="shared" si="33"/>
        <v>女</v>
      </c>
    </row>
    <row r="146" s="1" customFormat="1" customHeight="1" spans="1:5">
      <c r="A146" s="5">
        <v>143</v>
      </c>
      <c r="B146" s="5" t="str">
        <f t="shared" si="32"/>
        <v>JL2023004001</v>
      </c>
      <c r="C146" s="5" t="s">
        <v>10</v>
      </c>
      <c r="D146" s="5" t="str">
        <f>"熊伟"</f>
        <v>熊伟</v>
      </c>
      <c r="E146" s="5" t="str">
        <f>"男"</f>
        <v>男</v>
      </c>
    </row>
    <row r="147" s="1" customFormat="1" customHeight="1" spans="1:5">
      <c r="A147" s="5">
        <v>144</v>
      </c>
      <c r="B147" s="5" t="str">
        <f t="shared" si="32"/>
        <v>JL2023004001</v>
      </c>
      <c r="C147" s="5" t="s">
        <v>10</v>
      </c>
      <c r="D147" s="5" t="str">
        <f>"程欣"</f>
        <v>程欣</v>
      </c>
      <c r="E147" s="5" t="str">
        <f t="shared" ref="E147:E152" si="34">"女"</f>
        <v>女</v>
      </c>
    </row>
    <row r="148" s="1" customFormat="1" customHeight="1" spans="1:5">
      <c r="A148" s="5">
        <v>145</v>
      </c>
      <c r="B148" s="5" t="str">
        <f t="shared" si="32"/>
        <v>JL2023004001</v>
      </c>
      <c r="C148" s="5" t="s">
        <v>10</v>
      </c>
      <c r="D148" s="5" t="str">
        <f>"许辉"</f>
        <v>许辉</v>
      </c>
      <c r="E148" s="5" t="str">
        <f t="shared" si="34"/>
        <v>女</v>
      </c>
    </row>
    <row r="149" s="1" customFormat="1" customHeight="1" spans="1:5">
      <c r="A149" s="5">
        <v>146</v>
      </c>
      <c r="B149" s="5" t="str">
        <f t="shared" si="32"/>
        <v>JL2023004001</v>
      </c>
      <c r="C149" s="5" t="s">
        <v>10</v>
      </c>
      <c r="D149" s="5" t="str">
        <f>"向秀丽"</f>
        <v>向秀丽</v>
      </c>
      <c r="E149" s="5" t="str">
        <f t="shared" si="34"/>
        <v>女</v>
      </c>
    </row>
    <row r="150" s="1" customFormat="1" customHeight="1" spans="1:5">
      <c r="A150" s="5">
        <v>147</v>
      </c>
      <c r="B150" s="5" t="str">
        <f t="shared" si="32"/>
        <v>JL2023004001</v>
      </c>
      <c r="C150" s="5" t="s">
        <v>10</v>
      </c>
      <c r="D150" s="5" t="str">
        <f>"胡燕"</f>
        <v>胡燕</v>
      </c>
      <c r="E150" s="5" t="str">
        <f t="shared" si="34"/>
        <v>女</v>
      </c>
    </row>
    <row r="151" s="1" customFormat="1" customHeight="1" spans="1:5">
      <c r="A151" s="5">
        <v>148</v>
      </c>
      <c r="B151" s="5" t="str">
        <f t="shared" si="32"/>
        <v>JL2023004001</v>
      </c>
      <c r="C151" s="5" t="s">
        <v>10</v>
      </c>
      <c r="D151" s="5" t="str">
        <f>"韩涵"</f>
        <v>韩涵</v>
      </c>
      <c r="E151" s="5" t="str">
        <f t="shared" si="34"/>
        <v>女</v>
      </c>
    </row>
    <row r="152" s="1" customFormat="1" customHeight="1" spans="1:5">
      <c r="A152" s="5">
        <v>149</v>
      </c>
      <c r="B152" s="5" t="str">
        <f t="shared" si="32"/>
        <v>JL2023004001</v>
      </c>
      <c r="C152" s="5" t="s">
        <v>10</v>
      </c>
      <c r="D152" s="5" t="str">
        <f>"袁梦亚"</f>
        <v>袁梦亚</v>
      </c>
      <c r="E152" s="5" t="str">
        <f t="shared" si="34"/>
        <v>女</v>
      </c>
    </row>
    <row r="153" s="1" customFormat="1" customHeight="1" spans="1:5">
      <c r="A153" s="5">
        <v>150</v>
      </c>
      <c r="B153" s="5" t="str">
        <f t="shared" si="32"/>
        <v>JL2023004001</v>
      </c>
      <c r="C153" s="5" t="s">
        <v>10</v>
      </c>
      <c r="D153" s="5" t="str">
        <f>"杨强"</f>
        <v>杨强</v>
      </c>
      <c r="E153" s="5" t="str">
        <f t="shared" ref="E153:E158" si="35">"男"</f>
        <v>男</v>
      </c>
    </row>
    <row r="154" s="1" customFormat="1" customHeight="1" spans="1:5">
      <c r="A154" s="5">
        <v>151</v>
      </c>
      <c r="B154" s="5" t="str">
        <f t="shared" si="32"/>
        <v>JL2023004001</v>
      </c>
      <c r="C154" s="5" t="s">
        <v>10</v>
      </c>
      <c r="D154" s="5" t="str">
        <f>"李雪芹"</f>
        <v>李雪芹</v>
      </c>
      <c r="E154" s="5" t="str">
        <f t="shared" ref="E154:E163" si="36">"女"</f>
        <v>女</v>
      </c>
    </row>
    <row r="155" s="1" customFormat="1" customHeight="1" spans="1:5">
      <c r="A155" s="5">
        <v>152</v>
      </c>
      <c r="B155" s="5" t="str">
        <f t="shared" si="32"/>
        <v>JL2023004001</v>
      </c>
      <c r="C155" s="5" t="s">
        <v>10</v>
      </c>
      <c r="D155" s="5" t="str">
        <f>"丁鸿莉"</f>
        <v>丁鸿莉</v>
      </c>
      <c r="E155" s="5" t="str">
        <f t="shared" si="36"/>
        <v>女</v>
      </c>
    </row>
    <row r="156" s="1" customFormat="1" customHeight="1" spans="1:5">
      <c r="A156" s="5">
        <v>153</v>
      </c>
      <c r="B156" s="5" t="str">
        <f t="shared" si="32"/>
        <v>JL2023004001</v>
      </c>
      <c r="C156" s="5" t="s">
        <v>10</v>
      </c>
      <c r="D156" s="5" t="str">
        <f>"彭军"</f>
        <v>彭军</v>
      </c>
      <c r="E156" s="5" t="str">
        <f t="shared" si="35"/>
        <v>男</v>
      </c>
    </row>
    <row r="157" s="1" customFormat="1" customHeight="1" spans="1:5">
      <c r="A157" s="5">
        <v>154</v>
      </c>
      <c r="B157" s="5" t="str">
        <f t="shared" si="32"/>
        <v>JL2023004001</v>
      </c>
      <c r="C157" s="5" t="s">
        <v>10</v>
      </c>
      <c r="D157" s="5" t="str">
        <f>"祁泽艳"</f>
        <v>祁泽艳</v>
      </c>
      <c r="E157" s="5" t="str">
        <f t="shared" si="35"/>
        <v>男</v>
      </c>
    </row>
    <row r="158" s="1" customFormat="1" customHeight="1" spans="1:5">
      <c r="A158" s="5">
        <v>155</v>
      </c>
      <c r="B158" s="5" t="str">
        <f t="shared" si="32"/>
        <v>JL2023004001</v>
      </c>
      <c r="C158" s="5" t="s">
        <v>10</v>
      </c>
      <c r="D158" s="5" t="str">
        <f>"欧阳时雨"</f>
        <v>欧阳时雨</v>
      </c>
      <c r="E158" s="5" t="str">
        <f t="shared" si="35"/>
        <v>男</v>
      </c>
    </row>
    <row r="159" s="1" customFormat="1" customHeight="1" spans="1:5">
      <c r="A159" s="5">
        <v>156</v>
      </c>
      <c r="B159" s="5" t="str">
        <f t="shared" si="32"/>
        <v>JL2023004001</v>
      </c>
      <c r="C159" s="5" t="s">
        <v>10</v>
      </c>
      <c r="D159" s="5" t="str">
        <f>"王紫玲"</f>
        <v>王紫玲</v>
      </c>
      <c r="E159" s="5" t="str">
        <f t="shared" si="36"/>
        <v>女</v>
      </c>
    </row>
    <row r="160" s="1" customFormat="1" customHeight="1" spans="1:5">
      <c r="A160" s="5">
        <v>157</v>
      </c>
      <c r="B160" s="5" t="str">
        <f t="shared" si="32"/>
        <v>JL2023004001</v>
      </c>
      <c r="C160" s="5" t="s">
        <v>10</v>
      </c>
      <c r="D160" s="5" t="str">
        <f>"周玉圻"</f>
        <v>周玉圻</v>
      </c>
      <c r="E160" s="5" t="str">
        <f t="shared" si="36"/>
        <v>女</v>
      </c>
    </row>
    <row r="161" s="1" customFormat="1" customHeight="1" spans="1:5">
      <c r="A161" s="5">
        <v>158</v>
      </c>
      <c r="B161" s="5" t="str">
        <f t="shared" si="32"/>
        <v>JL2023004001</v>
      </c>
      <c r="C161" s="5" t="s">
        <v>10</v>
      </c>
      <c r="D161" s="5" t="str">
        <f>"彭雨婷"</f>
        <v>彭雨婷</v>
      </c>
      <c r="E161" s="5" t="str">
        <f t="shared" si="36"/>
        <v>女</v>
      </c>
    </row>
    <row r="162" s="1" customFormat="1" customHeight="1" spans="1:5">
      <c r="A162" s="5">
        <v>159</v>
      </c>
      <c r="B162" s="5" t="str">
        <f t="shared" si="32"/>
        <v>JL2023004001</v>
      </c>
      <c r="C162" s="5" t="s">
        <v>10</v>
      </c>
      <c r="D162" s="5" t="str">
        <f>"邵笑晨"</f>
        <v>邵笑晨</v>
      </c>
      <c r="E162" s="5" t="str">
        <f t="shared" si="36"/>
        <v>女</v>
      </c>
    </row>
    <row r="163" s="1" customFormat="1" customHeight="1" spans="1:5">
      <c r="A163" s="5">
        <v>160</v>
      </c>
      <c r="B163" s="5" t="str">
        <f t="shared" si="32"/>
        <v>JL2023004001</v>
      </c>
      <c r="C163" s="5" t="s">
        <v>10</v>
      </c>
      <c r="D163" s="5" t="str">
        <f>"赵红红"</f>
        <v>赵红红</v>
      </c>
      <c r="E163" s="5" t="str">
        <f t="shared" si="36"/>
        <v>女</v>
      </c>
    </row>
    <row r="164" s="1" customFormat="1" customHeight="1" spans="1:5">
      <c r="A164" s="5">
        <v>161</v>
      </c>
      <c r="B164" s="5" t="str">
        <f t="shared" si="32"/>
        <v>JL2023004001</v>
      </c>
      <c r="C164" s="5" t="s">
        <v>10</v>
      </c>
      <c r="D164" s="5" t="str">
        <f>"李猛"</f>
        <v>李猛</v>
      </c>
      <c r="E164" s="5" t="str">
        <f>"男"</f>
        <v>男</v>
      </c>
    </row>
    <row r="165" s="1" customFormat="1" customHeight="1" spans="1:5">
      <c r="A165" s="5">
        <v>162</v>
      </c>
      <c r="B165" s="5" t="str">
        <f t="shared" si="32"/>
        <v>JL2023004001</v>
      </c>
      <c r="C165" s="5" t="s">
        <v>10</v>
      </c>
      <c r="D165" s="5" t="str">
        <f>"陈漫玉"</f>
        <v>陈漫玉</v>
      </c>
      <c r="E165" s="5" t="str">
        <f t="shared" ref="E165:E174" si="37">"女"</f>
        <v>女</v>
      </c>
    </row>
    <row r="166" s="1" customFormat="1" customHeight="1" spans="1:5">
      <c r="A166" s="5">
        <v>163</v>
      </c>
      <c r="B166" s="5" t="str">
        <f t="shared" si="32"/>
        <v>JL2023004001</v>
      </c>
      <c r="C166" s="5" t="s">
        <v>10</v>
      </c>
      <c r="D166" s="5" t="str">
        <f>"陈颖"</f>
        <v>陈颖</v>
      </c>
      <c r="E166" s="5" t="str">
        <f t="shared" si="37"/>
        <v>女</v>
      </c>
    </row>
    <row r="167" s="1" customFormat="1" customHeight="1" spans="1:5">
      <c r="A167" s="5">
        <v>164</v>
      </c>
      <c r="B167" s="5" t="str">
        <f t="shared" si="32"/>
        <v>JL2023004001</v>
      </c>
      <c r="C167" s="5" t="s">
        <v>10</v>
      </c>
      <c r="D167" s="5" t="str">
        <f>"陶若男"</f>
        <v>陶若男</v>
      </c>
      <c r="E167" s="5" t="str">
        <f t="shared" si="37"/>
        <v>女</v>
      </c>
    </row>
    <row r="168" s="1" customFormat="1" customHeight="1" spans="1:5">
      <c r="A168" s="5">
        <v>165</v>
      </c>
      <c r="B168" s="5" t="str">
        <f t="shared" si="32"/>
        <v>JL2023004001</v>
      </c>
      <c r="C168" s="5" t="s">
        <v>10</v>
      </c>
      <c r="D168" s="5" t="str">
        <f>"刘慧"</f>
        <v>刘慧</v>
      </c>
      <c r="E168" s="5" t="str">
        <f t="shared" si="37"/>
        <v>女</v>
      </c>
    </row>
    <row r="169" s="1" customFormat="1" customHeight="1" spans="1:5">
      <c r="A169" s="5">
        <v>166</v>
      </c>
      <c r="B169" s="5" t="str">
        <f t="shared" si="32"/>
        <v>JL2023004001</v>
      </c>
      <c r="C169" s="5" t="s">
        <v>10</v>
      </c>
      <c r="D169" s="5" t="str">
        <f>"余晓倩"</f>
        <v>余晓倩</v>
      </c>
      <c r="E169" s="5" t="str">
        <f t="shared" si="37"/>
        <v>女</v>
      </c>
    </row>
    <row r="170" s="1" customFormat="1" customHeight="1" spans="1:5">
      <c r="A170" s="5">
        <v>167</v>
      </c>
      <c r="B170" s="5" t="str">
        <f t="shared" si="32"/>
        <v>JL2023004001</v>
      </c>
      <c r="C170" s="5" t="s">
        <v>10</v>
      </c>
      <c r="D170" s="5" t="str">
        <f>"朱婷"</f>
        <v>朱婷</v>
      </c>
      <c r="E170" s="5" t="str">
        <f t="shared" si="37"/>
        <v>女</v>
      </c>
    </row>
    <row r="171" s="1" customFormat="1" customHeight="1" spans="1:5">
      <c r="A171" s="5">
        <v>168</v>
      </c>
      <c r="B171" s="5" t="str">
        <f t="shared" si="32"/>
        <v>JL2023004001</v>
      </c>
      <c r="C171" s="5" t="s">
        <v>10</v>
      </c>
      <c r="D171" s="5" t="str">
        <f>"刘娟"</f>
        <v>刘娟</v>
      </c>
      <c r="E171" s="5" t="str">
        <f t="shared" si="37"/>
        <v>女</v>
      </c>
    </row>
    <row r="172" s="1" customFormat="1" customHeight="1" spans="1:5">
      <c r="A172" s="5">
        <v>169</v>
      </c>
      <c r="B172" s="5" t="str">
        <f t="shared" si="32"/>
        <v>JL2023004001</v>
      </c>
      <c r="C172" s="5" t="s">
        <v>10</v>
      </c>
      <c r="D172" s="5" t="str">
        <f>"刘敏"</f>
        <v>刘敏</v>
      </c>
      <c r="E172" s="5" t="str">
        <f t="shared" si="37"/>
        <v>女</v>
      </c>
    </row>
    <row r="173" s="1" customFormat="1" customHeight="1" spans="1:5">
      <c r="A173" s="5">
        <v>170</v>
      </c>
      <c r="B173" s="5" t="str">
        <f t="shared" si="32"/>
        <v>JL2023004001</v>
      </c>
      <c r="C173" s="5" t="s">
        <v>10</v>
      </c>
      <c r="D173" s="5" t="str">
        <f>"罗巧芸"</f>
        <v>罗巧芸</v>
      </c>
      <c r="E173" s="5" t="str">
        <f t="shared" si="37"/>
        <v>女</v>
      </c>
    </row>
    <row r="174" s="1" customFormat="1" customHeight="1" spans="1:5">
      <c r="A174" s="5">
        <v>171</v>
      </c>
      <c r="B174" s="5" t="str">
        <f t="shared" si="32"/>
        <v>JL2023004001</v>
      </c>
      <c r="C174" s="5" t="s">
        <v>10</v>
      </c>
      <c r="D174" s="5" t="str">
        <f>"付洁"</f>
        <v>付洁</v>
      </c>
      <c r="E174" s="5" t="str">
        <f t="shared" si="37"/>
        <v>女</v>
      </c>
    </row>
    <row r="175" s="1" customFormat="1" customHeight="1" spans="1:5">
      <c r="A175" s="5">
        <v>172</v>
      </c>
      <c r="B175" s="5" t="str">
        <f t="shared" si="32"/>
        <v>JL2023004001</v>
      </c>
      <c r="C175" s="5" t="s">
        <v>10</v>
      </c>
      <c r="D175" s="5" t="str">
        <f>"肖军文"</f>
        <v>肖军文</v>
      </c>
      <c r="E175" s="5" t="str">
        <f t="shared" ref="E175:E181" si="38">"男"</f>
        <v>男</v>
      </c>
    </row>
    <row r="176" s="1" customFormat="1" customHeight="1" spans="1:5">
      <c r="A176" s="5">
        <v>173</v>
      </c>
      <c r="B176" s="5" t="str">
        <f t="shared" si="32"/>
        <v>JL2023004001</v>
      </c>
      <c r="C176" s="5" t="s">
        <v>10</v>
      </c>
      <c r="D176" s="5" t="str">
        <f>"李晶"</f>
        <v>李晶</v>
      </c>
      <c r="E176" s="5" t="str">
        <f t="shared" ref="E176:E179" si="39">"女"</f>
        <v>女</v>
      </c>
    </row>
    <row r="177" s="1" customFormat="1" customHeight="1" spans="1:5">
      <c r="A177" s="5">
        <v>174</v>
      </c>
      <c r="B177" s="5" t="str">
        <f t="shared" si="32"/>
        <v>JL2023004001</v>
      </c>
      <c r="C177" s="5" t="s">
        <v>10</v>
      </c>
      <c r="D177" s="5" t="str">
        <f>"李茜"</f>
        <v>李茜</v>
      </c>
      <c r="E177" s="5" t="str">
        <f t="shared" si="39"/>
        <v>女</v>
      </c>
    </row>
    <row r="178" s="1" customFormat="1" customHeight="1" spans="1:5">
      <c r="A178" s="5">
        <v>175</v>
      </c>
      <c r="B178" s="5" t="str">
        <f t="shared" si="32"/>
        <v>JL2023004001</v>
      </c>
      <c r="C178" s="5" t="s">
        <v>10</v>
      </c>
      <c r="D178" s="5" t="str">
        <f>"沈宇锋"</f>
        <v>沈宇锋</v>
      </c>
      <c r="E178" s="5" t="str">
        <f t="shared" si="38"/>
        <v>男</v>
      </c>
    </row>
    <row r="179" s="1" customFormat="1" customHeight="1" spans="1:5">
      <c r="A179" s="5">
        <v>176</v>
      </c>
      <c r="B179" s="5" t="str">
        <f t="shared" si="32"/>
        <v>JL2023004001</v>
      </c>
      <c r="C179" s="5" t="s">
        <v>10</v>
      </c>
      <c r="D179" s="5" t="str">
        <f>"曾芳玲"</f>
        <v>曾芳玲</v>
      </c>
      <c r="E179" s="5" t="str">
        <f t="shared" si="39"/>
        <v>女</v>
      </c>
    </row>
    <row r="180" s="1" customFormat="1" customHeight="1" spans="1:5">
      <c r="A180" s="5">
        <v>177</v>
      </c>
      <c r="B180" s="5" t="str">
        <f t="shared" si="32"/>
        <v>JL2023004001</v>
      </c>
      <c r="C180" s="5" t="s">
        <v>10</v>
      </c>
      <c r="D180" s="5" t="str">
        <f>"曾武"</f>
        <v>曾武</v>
      </c>
      <c r="E180" s="5" t="str">
        <f t="shared" si="38"/>
        <v>男</v>
      </c>
    </row>
    <row r="181" s="1" customFormat="1" customHeight="1" spans="1:5">
      <c r="A181" s="5">
        <v>178</v>
      </c>
      <c r="B181" s="5" t="str">
        <f t="shared" si="32"/>
        <v>JL2023004001</v>
      </c>
      <c r="C181" s="5" t="s">
        <v>10</v>
      </c>
      <c r="D181" s="5" t="str">
        <f>"金天"</f>
        <v>金天</v>
      </c>
      <c r="E181" s="5" t="str">
        <f t="shared" si="38"/>
        <v>男</v>
      </c>
    </row>
    <row r="182" s="1" customFormat="1" customHeight="1" spans="1:5">
      <c r="A182" s="5">
        <v>179</v>
      </c>
      <c r="B182" s="5" t="str">
        <f t="shared" si="32"/>
        <v>JL2023004001</v>
      </c>
      <c r="C182" s="5" t="s">
        <v>10</v>
      </c>
      <c r="D182" s="5" t="str">
        <f>"余姗姗"</f>
        <v>余姗姗</v>
      </c>
      <c r="E182" s="5" t="str">
        <f t="shared" ref="E182:E189" si="40">"女"</f>
        <v>女</v>
      </c>
    </row>
    <row r="183" s="1" customFormat="1" customHeight="1" spans="1:5">
      <c r="A183" s="5">
        <v>180</v>
      </c>
      <c r="B183" s="5" t="str">
        <f t="shared" si="32"/>
        <v>JL2023004001</v>
      </c>
      <c r="C183" s="5" t="s">
        <v>10</v>
      </c>
      <c r="D183" s="5" t="str">
        <f>"杨炎武"</f>
        <v>杨炎武</v>
      </c>
      <c r="E183" s="5" t="str">
        <f>"男"</f>
        <v>男</v>
      </c>
    </row>
    <row r="184" s="1" customFormat="1" customHeight="1" spans="1:5">
      <c r="A184" s="5">
        <v>181</v>
      </c>
      <c r="B184" s="5" t="str">
        <f t="shared" si="32"/>
        <v>JL2023004001</v>
      </c>
      <c r="C184" s="5" t="s">
        <v>10</v>
      </c>
      <c r="D184" s="5" t="str">
        <f>"汪晨"</f>
        <v>汪晨</v>
      </c>
      <c r="E184" s="5" t="str">
        <f>"男"</f>
        <v>男</v>
      </c>
    </row>
    <row r="185" s="1" customFormat="1" customHeight="1" spans="1:5">
      <c r="A185" s="5">
        <v>182</v>
      </c>
      <c r="B185" s="5" t="str">
        <f t="shared" si="32"/>
        <v>JL2023004001</v>
      </c>
      <c r="C185" s="5" t="s">
        <v>10</v>
      </c>
      <c r="D185" s="5" t="str">
        <f>"张芸"</f>
        <v>张芸</v>
      </c>
      <c r="E185" s="5" t="str">
        <f t="shared" si="40"/>
        <v>女</v>
      </c>
    </row>
    <row r="186" s="1" customFormat="1" customHeight="1" spans="1:5">
      <c r="A186" s="5">
        <v>183</v>
      </c>
      <c r="B186" s="5" t="str">
        <f t="shared" si="32"/>
        <v>JL2023004001</v>
      </c>
      <c r="C186" s="5" t="s">
        <v>10</v>
      </c>
      <c r="D186" s="5" t="str">
        <f>"张宇"</f>
        <v>张宇</v>
      </c>
      <c r="E186" s="5" t="str">
        <f t="shared" si="40"/>
        <v>女</v>
      </c>
    </row>
    <row r="187" s="1" customFormat="1" customHeight="1" spans="1:5">
      <c r="A187" s="5">
        <v>184</v>
      </c>
      <c r="B187" s="5" t="str">
        <f t="shared" si="32"/>
        <v>JL2023004001</v>
      </c>
      <c r="C187" s="5" t="s">
        <v>10</v>
      </c>
      <c r="D187" s="5" t="str">
        <f>"李艳丽"</f>
        <v>李艳丽</v>
      </c>
      <c r="E187" s="5" t="str">
        <f t="shared" si="40"/>
        <v>女</v>
      </c>
    </row>
    <row r="188" s="1" customFormat="1" customHeight="1" spans="1:5">
      <c r="A188" s="5">
        <v>185</v>
      </c>
      <c r="B188" s="5" t="str">
        <f t="shared" si="32"/>
        <v>JL2023004001</v>
      </c>
      <c r="C188" s="5" t="s">
        <v>10</v>
      </c>
      <c r="D188" s="5" t="str">
        <f>"黄锐"</f>
        <v>黄锐</v>
      </c>
      <c r="E188" s="5" t="str">
        <f t="shared" si="40"/>
        <v>女</v>
      </c>
    </row>
    <row r="189" s="1" customFormat="1" customHeight="1" spans="1:5">
      <c r="A189" s="5">
        <v>186</v>
      </c>
      <c r="B189" s="5" t="str">
        <f t="shared" si="32"/>
        <v>JL2023004001</v>
      </c>
      <c r="C189" s="5" t="s">
        <v>10</v>
      </c>
      <c r="D189" s="5" t="str">
        <f>"张琳"</f>
        <v>张琳</v>
      </c>
      <c r="E189" s="5" t="str">
        <f t="shared" si="40"/>
        <v>女</v>
      </c>
    </row>
    <row r="190" s="1" customFormat="1" customHeight="1" spans="1:5">
      <c r="A190" s="5">
        <v>187</v>
      </c>
      <c r="B190" s="5" t="str">
        <f t="shared" si="32"/>
        <v>JL2023004001</v>
      </c>
      <c r="C190" s="5" t="s">
        <v>10</v>
      </c>
      <c r="D190" s="5" t="str">
        <f>"项泽寰"</f>
        <v>项泽寰</v>
      </c>
      <c r="E190" s="5" t="str">
        <f t="shared" ref="E190:E192" si="41">"男"</f>
        <v>男</v>
      </c>
    </row>
    <row r="191" s="1" customFormat="1" customHeight="1" spans="1:5">
      <c r="A191" s="5">
        <v>188</v>
      </c>
      <c r="B191" s="5" t="str">
        <f t="shared" si="32"/>
        <v>JL2023004001</v>
      </c>
      <c r="C191" s="5" t="s">
        <v>10</v>
      </c>
      <c r="D191" s="5" t="str">
        <f>"陈喜棠"</f>
        <v>陈喜棠</v>
      </c>
      <c r="E191" s="5" t="str">
        <f t="shared" si="41"/>
        <v>男</v>
      </c>
    </row>
    <row r="192" s="1" customFormat="1" customHeight="1" spans="1:5">
      <c r="A192" s="5">
        <v>189</v>
      </c>
      <c r="B192" s="5" t="str">
        <f t="shared" si="32"/>
        <v>JL2023004001</v>
      </c>
      <c r="C192" s="5" t="s">
        <v>10</v>
      </c>
      <c r="D192" s="5" t="str">
        <f>"杨晨"</f>
        <v>杨晨</v>
      </c>
      <c r="E192" s="5" t="str">
        <f t="shared" si="41"/>
        <v>男</v>
      </c>
    </row>
    <row r="193" s="1" customFormat="1" customHeight="1" spans="1:5">
      <c r="A193" s="5">
        <v>190</v>
      </c>
      <c r="B193" s="5" t="str">
        <f t="shared" si="32"/>
        <v>JL2023004001</v>
      </c>
      <c r="C193" s="5" t="s">
        <v>10</v>
      </c>
      <c r="D193" s="5" t="str">
        <f>"张海杨"</f>
        <v>张海杨</v>
      </c>
      <c r="E193" s="5" t="str">
        <f>"女"</f>
        <v>女</v>
      </c>
    </row>
    <row r="194" s="1" customFormat="1" customHeight="1" spans="1:5">
      <c r="A194" s="5">
        <v>191</v>
      </c>
      <c r="B194" s="5" t="str">
        <f t="shared" si="32"/>
        <v>JL2023004001</v>
      </c>
      <c r="C194" s="5" t="s">
        <v>10</v>
      </c>
      <c r="D194" s="5" t="str">
        <f>"钟生斌"</f>
        <v>钟生斌</v>
      </c>
      <c r="E194" s="5" t="str">
        <f t="shared" ref="E194:E200" si="42">"男"</f>
        <v>男</v>
      </c>
    </row>
    <row r="195" s="1" customFormat="1" customHeight="1" spans="1:5">
      <c r="A195" s="5">
        <v>192</v>
      </c>
      <c r="B195" s="5" t="str">
        <f t="shared" si="32"/>
        <v>JL2023004001</v>
      </c>
      <c r="C195" s="5" t="s">
        <v>10</v>
      </c>
      <c r="D195" s="5" t="str">
        <f>"张龙"</f>
        <v>张龙</v>
      </c>
      <c r="E195" s="5" t="str">
        <f t="shared" si="42"/>
        <v>男</v>
      </c>
    </row>
    <row r="196" s="1" customFormat="1" customHeight="1" spans="1:5">
      <c r="A196" s="5">
        <v>193</v>
      </c>
      <c r="B196" s="5" t="str">
        <f t="shared" si="32"/>
        <v>JL2023004001</v>
      </c>
      <c r="C196" s="5" t="s">
        <v>10</v>
      </c>
      <c r="D196" s="5" t="str">
        <f>"孙云飞"</f>
        <v>孙云飞</v>
      </c>
      <c r="E196" s="5" t="str">
        <f t="shared" si="42"/>
        <v>男</v>
      </c>
    </row>
    <row r="197" s="1" customFormat="1" customHeight="1" spans="1:5">
      <c r="A197" s="5">
        <v>194</v>
      </c>
      <c r="B197" s="5" t="str">
        <f t="shared" si="32"/>
        <v>JL2023004001</v>
      </c>
      <c r="C197" s="5" t="s">
        <v>10</v>
      </c>
      <c r="D197" s="5" t="str">
        <f>"沈瑞"</f>
        <v>沈瑞</v>
      </c>
      <c r="E197" s="5" t="str">
        <f t="shared" si="42"/>
        <v>男</v>
      </c>
    </row>
    <row r="198" s="1" customFormat="1" customHeight="1" spans="1:5">
      <c r="A198" s="5">
        <v>195</v>
      </c>
      <c r="B198" s="5" t="str">
        <f t="shared" si="32"/>
        <v>JL2023004001</v>
      </c>
      <c r="C198" s="5" t="s">
        <v>10</v>
      </c>
      <c r="D198" s="5" t="str">
        <f>"顾慧元"</f>
        <v>顾慧元</v>
      </c>
      <c r="E198" s="5" t="str">
        <f t="shared" si="42"/>
        <v>男</v>
      </c>
    </row>
    <row r="199" s="1" customFormat="1" customHeight="1" spans="1:5">
      <c r="A199" s="5">
        <v>196</v>
      </c>
      <c r="B199" s="5" t="str">
        <f t="shared" si="32"/>
        <v>JL2023004001</v>
      </c>
      <c r="C199" s="5" t="s">
        <v>10</v>
      </c>
      <c r="D199" s="5" t="str">
        <f>"蔡谱"</f>
        <v>蔡谱</v>
      </c>
      <c r="E199" s="5" t="str">
        <f t="shared" si="42"/>
        <v>男</v>
      </c>
    </row>
    <row r="200" s="1" customFormat="1" customHeight="1" spans="1:5">
      <c r="A200" s="5">
        <v>197</v>
      </c>
      <c r="B200" s="5" t="str">
        <f t="shared" si="32"/>
        <v>JL2023004001</v>
      </c>
      <c r="C200" s="5" t="s">
        <v>10</v>
      </c>
      <c r="D200" s="5" t="str">
        <f>"夏杭"</f>
        <v>夏杭</v>
      </c>
      <c r="E200" s="5" t="str">
        <f t="shared" si="42"/>
        <v>男</v>
      </c>
    </row>
    <row r="201" s="1" customFormat="1" customHeight="1" spans="1:5">
      <c r="A201" s="5">
        <v>198</v>
      </c>
      <c r="B201" s="5" t="str">
        <f t="shared" si="32"/>
        <v>JL2023004001</v>
      </c>
      <c r="C201" s="5" t="s">
        <v>10</v>
      </c>
      <c r="D201" s="5" t="str">
        <f>"鲁黎明"</f>
        <v>鲁黎明</v>
      </c>
      <c r="E201" s="5" t="str">
        <f t="shared" ref="E201:E204" si="43">"女"</f>
        <v>女</v>
      </c>
    </row>
    <row r="202" s="1" customFormat="1" customHeight="1" spans="1:5">
      <c r="A202" s="5">
        <v>199</v>
      </c>
      <c r="B202" s="5" t="str">
        <f t="shared" si="32"/>
        <v>JL2023004001</v>
      </c>
      <c r="C202" s="5" t="s">
        <v>10</v>
      </c>
      <c r="D202" s="5" t="str">
        <f>"李周圆"</f>
        <v>李周圆</v>
      </c>
      <c r="E202" s="5" t="str">
        <f t="shared" si="43"/>
        <v>女</v>
      </c>
    </row>
    <row r="203" s="1" customFormat="1" customHeight="1" spans="1:5">
      <c r="A203" s="5">
        <v>200</v>
      </c>
      <c r="B203" s="5" t="str">
        <f t="shared" si="32"/>
        <v>JL2023004001</v>
      </c>
      <c r="C203" s="5" t="s">
        <v>10</v>
      </c>
      <c r="D203" s="5" t="str">
        <f>"田梦媛"</f>
        <v>田梦媛</v>
      </c>
      <c r="E203" s="5" t="str">
        <f t="shared" si="43"/>
        <v>女</v>
      </c>
    </row>
    <row r="204" s="1" customFormat="1" customHeight="1" spans="1:5">
      <c r="A204" s="5">
        <v>201</v>
      </c>
      <c r="B204" s="5" t="str">
        <f t="shared" ref="B204:B234" si="44">"JL2023004001"</f>
        <v>JL2023004001</v>
      </c>
      <c r="C204" s="5" t="s">
        <v>10</v>
      </c>
      <c r="D204" s="5" t="str">
        <f>"邓阳杰"</f>
        <v>邓阳杰</v>
      </c>
      <c r="E204" s="5" t="str">
        <f t="shared" si="43"/>
        <v>女</v>
      </c>
    </row>
    <row r="205" s="1" customFormat="1" customHeight="1" spans="1:5">
      <c r="A205" s="5">
        <v>202</v>
      </c>
      <c r="B205" s="5" t="str">
        <f t="shared" si="44"/>
        <v>JL2023004001</v>
      </c>
      <c r="C205" s="5" t="s">
        <v>10</v>
      </c>
      <c r="D205" s="5" t="str">
        <f>"易举松"</f>
        <v>易举松</v>
      </c>
      <c r="E205" s="5" t="str">
        <f t="shared" ref="E205:E207" si="45">"男"</f>
        <v>男</v>
      </c>
    </row>
    <row r="206" s="1" customFormat="1" customHeight="1" spans="1:5">
      <c r="A206" s="5">
        <v>203</v>
      </c>
      <c r="B206" s="5" t="str">
        <f t="shared" si="44"/>
        <v>JL2023004001</v>
      </c>
      <c r="C206" s="5" t="s">
        <v>10</v>
      </c>
      <c r="D206" s="5" t="str">
        <f>"赵春晖"</f>
        <v>赵春晖</v>
      </c>
      <c r="E206" s="5" t="str">
        <f t="shared" si="45"/>
        <v>男</v>
      </c>
    </row>
    <row r="207" s="1" customFormat="1" customHeight="1" spans="1:5">
      <c r="A207" s="5">
        <v>204</v>
      </c>
      <c r="B207" s="5" t="str">
        <f t="shared" si="44"/>
        <v>JL2023004001</v>
      </c>
      <c r="C207" s="5" t="s">
        <v>10</v>
      </c>
      <c r="D207" s="5" t="str">
        <f>"胡启利"</f>
        <v>胡启利</v>
      </c>
      <c r="E207" s="5" t="str">
        <f t="shared" si="45"/>
        <v>男</v>
      </c>
    </row>
    <row r="208" s="1" customFormat="1" customHeight="1" spans="1:5">
      <c r="A208" s="5">
        <v>205</v>
      </c>
      <c r="B208" s="5" t="str">
        <f t="shared" si="44"/>
        <v>JL2023004001</v>
      </c>
      <c r="C208" s="5" t="s">
        <v>10</v>
      </c>
      <c r="D208" s="5" t="str">
        <f>"马雪萍"</f>
        <v>马雪萍</v>
      </c>
      <c r="E208" s="5" t="str">
        <f t="shared" ref="E208:E210" si="46">"女"</f>
        <v>女</v>
      </c>
    </row>
    <row r="209" s="1" customFormat="1" customHeight="1" spans="1:5">
      <c r="A209" s="5">
        <v>206</v>
      </c>
      <c r="B209" s="5" t="str">
        <f t="shared" si="44"/>
        <v>JL2023004001</v>
      </c>
      <c r="C209" s="5" t="s">
        <v>10</v>
      </c>
      <c r="D209" s="5" t="str">
        <f>"程雪纯"</f>
        <v>程雪纯</v>
      </c>
      <c r="E209" s="5" t="str">
        <f t="shared" si="46"/>
        <v>女</v>
      </c>
    </row>
    <row r="210" s="1" customFormat="1" customHeight="1" spans="1:5">
      <c r="A210" s="5">
        <v>207</v>
      </c>
      <c r="B210" s="5" t="str">
        <f t="shared" si="44"/>
        <v>JL2023004001</v>
      </c>
      <c r="C210" s="5" t="s">
        <v>10</v>
      </c>
      <c r="D210" s="5" t="str">
        <f>"吕晶"</f>
        <v>吕晶</v>
      </c>
      <c r="E210" s="5" t="str">
        <f t="shared" si="46"/>
        <v>女</v>
      </c>
    </row>
    <row r="211" s="1" customFormat="1" customHeight="1" spans="1:5">
      <c r="A211" s="5">
        <v>208</v>
      </c>
      <c r="B211" s="5" t="str">
        <f t="shared" si="44"/>
        <v>JL2023004001</v>
      </c>
      <c r="C211" s="5" t="s">
        <v>10</v>
      </c>
      <c r="D211" s="5" t="str">
        <f>"李传琼"</f>
        <v>李传琼</v>
      </c>
      <c r="E211" s="5" t="str">
        <f t="shared" ref="E211:E217" si="47">"男"</f>
        <v>男</v>
      </c>
    </row>
    <row r="212" s="1" customFormat="1" customHeight="1" spans="1:5">
      <c r="A212" s="5">
        <v>209</v>
      </c>
      <c r="B212" s="5" t="str">
        <f t="shared" si="44"/>
        <v>JL2023004001</v>
      </c>
      <c r="C212" s="5" t="s">
        <v>10</v>
      </c>
      <c r="D212" s="5" t="str">
        <f>"刘美华"</f>
        <v>刘美华</v>
      </c>
      <c r="E212" s="5" t="str">
        <f t="shared" ref="E212:E214" si="48">"女"</f>
        <v>女</v>
      </c>
    </row>
    <row r="213" s="1" customFormat="1" customHeight="1" spans="1:5">
      <c r="A213" s="5">
        <v>210</v>
      </c>
      <c r="B213" s="5" t="str">
        <f t="shared" si="44"/>
        <v>JL2023004001</v>
      </c>
      <c r="C213" s="5" t="s">
        <v>10</v>
      </c>
      <c r="D213" s="5" t="str">
        <f>"陈静"</f>
        <v>陈静</v>
      </c>
      <c r="E213" s="5" t="str">
        <f t="shared" si="48"/>
        <v>女</v>
      </c>
    </row>
    <row r="214" s="1" customFormat="1" customHeight="1" spans="1:5">
      <c r="A214" s="5">
        <v>211</v>
      </c>
      <c r="B214" s="5" t="str">
        <f t="shared" si="44"/>
        <v>JL2023004001</v>
      </c>
      <c r="C214" s="5" t="s">
        <v>10</v>
      </c>
      <c r="D214" s="5" t="str">
        <f>"李港生"</f>
        <v>李港生</v>
      </c>
      <c r="E214" s="5" t="str">
        <f t="shared" si="48"/>
        <v>女</v>
      </c>
    </row>
    <row r="215" s="1" customFormat="1" customHeight="1" spans="1:5">
      <c r="A215" s="5">
        <v>212</v>
      </c>
      <c r="B215" s="5" t="str">
        <f t="shared" si="44"/>
        <v>JL2023004001</v>
      </c>
      <c r="C215" s="5" t="s">
        <v>10</v>
      </c>
      <c r="D215" s="5" t="str">
        <f>"陶胜阳"</f>
        <v>陶胜阳</v>
      </c>
      <c r="E215" s="5" t="str">
        <f t="shared" si="47"/>
        <v>男</v>
      </c>
    </row>
    <row r="216" s="1" customFormat="1" customHeight="1" spans="1:5">
      <c r="A216" s="5">
        <v>213</v>
      </c>
      <c r="B216" s="5" t="str">
        <f t="shared" si="44"/>
        <v>JL2023004001</v>
      </c>
      <c r="C216" s="5" t="s">
        <v>10</v>
      </c>
      <c r="D216" s="5" t="str">
        <f>"梅杰"</f>
        <v>梅杰</v>
      </c>
      <c r="E216" s="5" t="str">
        <f t="shared" si="47"/>
        <v>男</v>
      </c>
    </row>
    <row r="217" s="1" customFormat="1" customHeight="1" spans="1:5">
      <c r="A217" s="5">
        <v>214</v>
      </c>
      <c r="B217" s="5" t="str">
        <f t="shared" si="44"/>
        <v>JL2023004001</v>
      </c>
      <c r="C217" s="5" t="s">
        <v>10</v>
      </c>
      <c r="D217" s="5" t="str">
        <f>"李成勋"</f>
        <v>李成勋</v>
      </c>
      <c r="E217" s="5" t="str">
        <f t="shared" si="47"/>
        <v>男</v>
      </c>
    </row>
    <row r="218" s="1" customFormat="1" customHeight="1" spans="1:5">
      <c r="A218" s="5">
        <v>215</v>
      </c>
      <c r="B218" s="5" t="str">
        <f t="shared" si="44"/>
        <v>JL2023004001</v>
      </c>
      <c r="C218" s="5" t="s">
        <v>10</v>
      </c>
      <c r="D218" s="5" t="str">
        <f>"王星池"</f>
        <v>王星池</v>
      </c>
      <c r="E218" s="5" t="str">
        <f t="shared" ref="E218:E220" si="49">"女"</f>
        <v>女</v>
      </c>
    </row>
    <row r="219" s="1" customFormat="1" customHeight="1" spans="1:5">
      <c r="A219" s="5">
        <v>216</v>
      </c>
      <c r="B219" s="5" t="str">
        <f t="shared" si="44"/>
        <v>JL2023004001</v>
      </c>
      <c r="C219" s="5" t="s">
        <v>10</v>
      </c>
      <c r="D219" s="5" t="str">
        <f>"赵紫嫣"</f>
        <v>赵紫嫣</v>
      </c>
      <c r="E219" s="5" t="str">
        <f t="shared" si="49"/>
        <v>女</v>
      </c>
    </row>
    <row r="220" s="1" customFormat="1" customHeight="1" spans="1:5">
      <c r="A220" s="5">
        <v>217</v>
      </c>
      <c r="B220" s="5" t="str">
        <f t="shared" si="44"/>
        <v>JL2023004001</v>
      </c>
      <c r="C220" s="5" t="s">
        <v>10</v>
      </c>
      <c r="D220" s="5" t="str">
        <f>"王懿洁"</f>
        <v>王懿洁</v>
      </c>
      <c r="E220" s="5" t="str">
        <f t="shared" si="49"/>
        <v>女</v>
      </c>
    </row>
    <row r="221" s="1" customFormat="1" customHeight="1" spans="1:5">
      <c r="A221" s="5">
        <v>218</v>
      </c>
      <c r="B221" s="5" t="str">
        <f t="shared" si="44"/>
        <v>JL2023004001</v>
      </c>
      <c r="C221" s="5" t="s">
        <v>10</v>
      </c>
      <c r="D221" s="5" t="str">
        <f>"游威"</f>
        <v>游威</v>
      </c>
      <c r="E221" s="5" t="str">
        <f>"男"</f>
        <v>男</v>
      </c>
    </row>
    <row r="222" s="1" customFormat="1" customHeight="1" spans="1:5">
      <c r="A222" s="5">
        <v>219</v>
      </c>
      <c r="B222" s="5" t="str">
        <f t="shared" si="44"/>
        <v>JL2023004001</v>
      </c>
      <c r="C222" s="5" t="s">
        <v>10</v>
      </c>
      <c r="D222" s="5" t="str">
        <f>"韩霞"</f>
        <v>韩霞</v>
      </c>
      <c r="E222" s="5" t="str">
        <f t="shared" ref="E222:E226" si="50">"女"</f>
        <v>女</v>
      </c>
    </row>
    <row r="223" s="1" customFormat="1" customHeight="1" spans="1:5">
      <c r="A223" s="5">
        <v>220</v>
      </c>
      <c r="B223" s="5" t="str">
        <f t="shared" si="44"/>
        <v>JL2023004001</v>
      </c>
      <c r="C223" s="5" t="s">
        <v>10</v>
      </c>
      <c r="D223" s="5" t="str">
        <f>"郭娅茜"</f>
        <v>郭娅茜</v>
      </c>
      <c r="E223" s="5" t="str">
        <f t="shared" si="50"/>
        <v>女</v>
      </c>
    </row>
    <row r="224" s="1" customFormat="1" customHeight="1" spans="1:5">
      <c r="A224" s="5">
        <v>221</v>
      </c>
      <c r="B224" s="5" t="str">
        <f t="shared" si="44"/>
        <v>JL2023004001</v>
      </c>
      <c r="C224" s="5" t="s">
        <v>10</v>
      </c>
      <c r="D224" s="5" t="str">
        <f>"夏允"</f>
        <v>夏允</v>
      </c>
      <c r="E224" s="5" t="str">
        <f t="shared" ref="E224:E230" si="51">"男"</f>
        <v>男</v>
      </c>
    </row>
    <row r="225" s="1" customFormat="1" customHeight="1" spans="1:5">
      <c r="A225" s="5">
        <v>222</v>
      </c>
      <c r="B225" s="5" t="str">
        <f t="shared" si="44"/>
        <v>JL2023004001</v>
      </c>
      <c r="C225" s="5" t="s">
        <v>10</v>
      </c>
      <c r="D225" s="5" t="str">
        <f>"王冰"</f>
        <v>王冰</v>
      </c>
      <c r="E225" s="5" t="str">
        <f t="shared" si="50"/>
        <v>女</v>
      </c>
    </row>
    <row r="226" s="1" customFormat="1" customHeight="1" spans="1:5">
      <c r="A226" s="5">
        <v>223</v>
      </c>
      <c r="B226" s="5" t="str">
        <f t="shared" si="44"/>
        <v>JL2023004001</v>
      </c>
      <c r="C226" s="5" t="s">
        <v>10</v>
      </c>
      <c r="D226" s="5" t="str">
        <f>"谢文琴"</f>
        <v>谢文琴</v>
      </c>
      <c r="E226" s="5" t="str">
        <f t="shared" si="50"/>
        <v>女</v>
      </c>
    </row>
    <row r="227" s="1" customFormat="1" customHeight="1" spans="1:5">
      <c r="A227" s="5">
        <v>224</v>
      </c>
      <c r="B227" s="5" t="str">
        <f t="shared" si="44"/>
        <v>JL2023004001</v>
      </c>
      <c r="C227" s="5" t="s">
        <v>10</v>
      </c>
      <c r="D227" s="5" t="str">
        <f>"詹益民"</f>
        <v>詹益民</v>
      </c>
      <c r="E227" s="5" t="str">
        <f t="shared" si="51"/>
        <v>男</v>
      </c>
    </row>
    <row r="228" s="1" customFormat="1" customHeight="1" spans="1:5">
      <c r="A228" s="5">
        <v>225</v>
      </c>
      <c r="B228" s="5" t="str">
        <f t="shared" si="44"/>
        <v>JL2023004001</v>
      </c>
      <c r="C228" s="5" t="s">
        <v>10</v>
      </c>
      <c r="D228" s="5" t="str">
        <f>"吴海军"</f>
        <v>吴海军</v>
      </c>
      <c r="E228" s="5" t="str">
        <f t="shared" si="51"/>
        <v>男</v>
      </c>
    </row>
    <row r="229" s="1" customFormat="1" customHeight="1" spans="1:5">
      <c r="A229" s="5">
        <v>226</v>
      </c>
      <c r="B229" s="5" t="str">
        <f t="shared" si="44"/>
        <v>JL2023004001</v>
      </c>
      <c r="C229" s="5" t="s">
        <v>10</v>
      </c>
      <c r="D229" s="5" t="s">
        <v>11</v>
      </c>
      <c r="E229" s="5" t="str">
        <f t="shared" si="51"/>
        <v>男</v>
      </c>
    </row>
    <row r="230" s="1" customFormat="1" customHeight="1" spans="1:5">
      <c r="A230" s="5">
        <v>227</v>
      </c>
      <c r="B230" s="5" t="str">
        <f t="shared" si="44"/>
        <v>JL2023004001</v>
      </c>
      <c r="C230" s="5" t="s">
        <v>10</v>
      </c>
      <c r="D230" s="5" t="str">
        <f>"童小峰"</f>
        <v>童小峰</v>
      </c>
      <c r="E230" s="5" t="str">
        <f t="shared" si="51"/>
        <v>男</v>
      </c>
    </row>
    <row r="231" s="1" customFormat="1" customHeight="1" spans="1:5">
      <c r="A231" s="5">
        <v>228</v>
      </c>
      <c r="B231" s="5" t="str">
        <f t="shared" si="44"/>
        <v>JL2023004001</v>
      </c>
      <c r="C231" s="5" t="s">
        <v>10</v>
      </c>
      <c r="D231" s="5" t="str">
        <f>"肖沛"</f>
        <v>肖沛</v>
      </c>
      <c r="E231" s="5" t="str">
        <f t="shared" ref="E231:E233" si="52">"女"</f>
        <v>女</v>
      </c>
    </row>
    <row r="232" s="1" customFormat="1" customHeight="1" spans="1:5">
      <c r="A232" s="5">
        <v>229</v>
      </c>
      <c r="B232" s="5" t="str">
        <f t="shared" si="44"/>
        <v>JL2023004001</v>
      </c>
      <c r="C232" s="5" t="s">
        <v>10</v>
      </c>
      <c r="D232" s="5" t="str">
        <f>"余欣宇"</f>
        <v>余欣宇</v>
      </c>
      <c r="E232" s="5" t="str">
        <f t="shared" si="52"/>
        <v>女</v>
      </c>
    </row>
    <row r="233" s="1" customFormat="1" customHeight="1" spans="1:5">
      <c r="A233" s="5">
        <v>230</v>
      </c>
      <c r="B233" s="5" t="str">
        <f t="shared" si="44"/>
        <v>JL2023004001</v>
      </c>
      <c r="C233" s="5" t="s">
        <v>10</v>
      </c>
      <c r="D233" s="5" t="str">
        <f>"张韵涵"</f>
        <v>张韵涵</v>
      </c>
      <c r="E233" s="5" t="str">
        <f t="shared" si="52"/>
        <v>女</v>
      </c>
    </row>
    <row r="234" s="1" customFormat="1" customHeight="1" spans="1:5">
      <c r="A234" s="5">
        <v>231</v>
      </c>
      <c r="B234" s="5" t="str">
        <f t="shared" si="44"/>
        <v>JL2023004001</v>
      </c>
      <c r="C234" s="5" t="s">
        <v>10</v>
      </c>
      <c r="D234" s="5" t="str">
        <f>"钱江"</f>
        <v>钱江</v>
      </c>
      <c r="E234" s="5" t="str">
        <f t="shared" ref="E234:E238" si="53">"男"</f>
        <v>男</v>
      </c>
    </row>
    <row r="235" s="1" customFormat="1" customHeight="1" spans="1:5">
      <c r="A235" s="5">
        <v>232</v>
      </c>
      <c r="B235" s="5" t="str">
        <f t="shared" ref="B235:B245" si="54">"JL2023005001"</f>
        <v>JL2023005001</v>
      </c>
      <c r="C235" s="5" t="s">
        <v>12</v>
      </c>
      <c r="D235" s="5" t="str">
        <f>"蔡珊珊"</f>
        <v>蔡珊珊</v>
      </c>
      <c r="E235" s="5" t="str">
        <f t="shared" ref="E235:E244" si="55">"女"</f>
        <v>女</v>
      </c>
    </row>
    <row r="236" s="1" customFormat="1" customHeight="1" spans="1:5">
      <c r="A236" s="5">
        <v>233</v>
      </c>
      <c r="B236" s="5" t="str">
        <f t="shared" si="54"/>
        <v>JL2023005001</v>
      </c>
      <c r="C236" s="5" t="s">
        <v>12</v>
      </c>
      <c r="D236" s="5" t="str">
        <f>"李茜雅"</f>
        <v>李茜雅</v>
      </c>
      <c r="E236" s="5" t="str">
        <f t="shared" si="55"/>
        <v>女</v>
      </c>
    </row>
    <row r="237" s="1" customFormat="1" customHeight="1" spans="1:5">
      <c r="A237" s="5">
        <v>234</v>
      </c>
      <c r="B237" s="5" t="str">
        <f t="shared" si="54"/>
        <v>JL2023005001</v>
      </c>
      <c r="C237" s="5" t="s">
        <v>12</v>
      </c>
      <c r="D237" s="5" t="str">
        <f>"陈义松"</f>
        <v>陈义松</v>
      </c>
      <c r="E237" s="5" t="str">
        <f t="shared" si="53"/>
        <v>男</v>
      </c>
    </row>
    <row r="238" s="1" customFormat="1" customHeight="1" spans="1:5">
      <c r="A238" s="5">
        <v>235</v>
      </c>
      <c r="B238" s="5" t="str">
        <f t="shared" si="54"/>
        <v>JL2023005001</v>
      </c>
      <c r="C238" s="5" t="s">
        <v>12</v>
      </c>
      <c r="D238" s="5" t="str">
        <f>"王伟"</f>
        <v>王伟</v>
      </c>
      <c r="E238" s="5" t="str">
        <f t="shared" si="53"/>
        <v>男</v>
      </c>
    </row>
    <row r="239" s="1" customFormat="1" customHeight="1" spans="1:5">
      <c r="A239" s="5">
        <v>236</v>
      </c>
      <c r="B239" s="5" t="str">
        <f t="shared" si="54"/>
        <v>JL2023005001</v>
      </c>
      <c r="C239" s="5" t="s">
        <v>12</v>
      </c>
      <c r="D239" s="5" t="str">
        <f>"李香玉"</f>
        <v>李香玉</v>
      </c>
      <c r="E239" s="5" t="str">
        <f t="shared" si="55"/>
        <v>女</v>
      </c>
    </row>
    <row r="240" s="1" customFormat="1" customHeight="1" spans="1:5">
      <c r="A240" s="5">
        <v>237</v>
      </c>
      <c r="B240" s="5" t="str">
        <f t="shared" si="54"/>
        <v>JL2023005001</v>
      </c>
      <c r="C240" s="5" t="s">
        <v>12</v>
      </c>
      <c r="D240" s="5" t="str">
        <f>"赵依林"</f>
        <v>赵依林</v>
      </c>
      <c r="E240" s="5" t="str">
        <f t="shared" si="55"/>
        <v>女</v>
      </c>
    </row>
    <row r="241" s="1" customFormat="1" customHeight="1" spans="1:5">
      <c r="A241" s="5">
        <v>238</v>
      </c>
      <c r="B241" s="5" t="str">
        <f t="shared" si="54"/>
        <v>JL2023005001</v>
      </c>
      <c r="C241" s="5" t="s">
        <v>12</v>
      </c>
      <c r="D241" s="5" t="str">
        <f>"马洪文"</f>
        <v>马洪文</v>
      </c>
      <c r="E241" s="5" t="str">
        <f t="shared" si="55"/>
        <v>女</v>
      </c>
    </row>
    <row r="242" s="1" customFormat="1" customHeight="1" spans="1:5">
      <c r="A242" s="5">
        <v>239</v>
      </c>
      <c r="B242" s="5" t="str">
        <f t="shared" si="54"/>
        <v>JL2023005001</v>
      </c>
      <c r="C242" s="5" t="s">
        <v>12</v>
      </c>
      <c r="D242" s="5" t="str">
        <f>"周媛"</f>
        <v>周媛</v>
      </c>
      <c r="E242" s="5" t="str">
        <f t="shared" si="55"/>
        <v>女</v>
      </c>
    </row>
    <row r="243" s="1" customFormat="1" customHeight="1" spans="1:5">
      <c r="A243" s="5">
        <v>240</v>
      </c>
      <c r="B243" s="5" t="str">
        <f t="shared" si="54"/>
        <v>JL2023005001</v>
      </c>
      <c r="C243" s="5" t="s">
        <v>12</v>
      </c>
      <c r="D243" s="5" t="str">
        <f>"李春蕾"</f>
        <v>李春蕾</v>
      </c>
      <c r="E243" s="5" t="str">
        <f t="shared" si="55"/>
        <v>女</v>
      </c>
    </row>
    <row r="244" s="1" customFormat="1" customHeight="1" spans="1:5">
      <c r="A244" s="5">
        <v>241</v>
      </c>
      <c r="B244" s="5" t="str">
        <f t="shared" si="54"/>
        <v>JL2023005001</v>
      </c>
      <c r="C244" s="5" t="s">
        <v>12</v>
      </c>
      <c r="D244" s="5" t="str">
        <f>"黄玉萍"</f>
        <v>黄玉萍</v>
      </c>
      <c r="E244" s="5" t="str">
        <f t="shared" si="55"/>
        <v>女</v>
      </c>
    </row>
    <row r="245" s="1" customFormat="1" customHeight="1" spans="1:5">
      <c r="A245" s="5">
        <v>242</v>
      </c>
      <c r="B245" s="5" t="str">
        <f t="shared" si="54"/>
        <v>JL2023005001</v>
      </c>
      <c r="C245" s="5" t="s">
        <v>12</v>
      </c>
      <c r="D245" s="5" t="str">
        <f>"彭闯"</f>
        <v>彭闯</v>
      </c>
      <c r="E245" s="5" t="str">
        <f t="shared" ref="E245:E249" si="56">"男"</f>
        <v>男</v>
      </c>
    </row>
    <row r="246" s="1" customFormat="1" customHeight="1" spans="1:5">
      <c r="A246" s="5">
        <v>243</v>
      </c>
      <c r="B246" s="5" t="str">
        <f t="shared" ref="B246:B264" si="57">"JL2023006001"</f>
        <v>JL2023006001</v>
      </c>
      <c r="C246" s="5" t="s">
        <v>13</v>
      </c>
      <c r="D246" s="5" t="str">
        <f>"臧志祥"</f>
        <v>臧志祥</v>
      </c>
      <c r="E246" s="5" t="str">
        <f t="shared" si="56"/>
        <v>男</v>
      </c>
    </row>
    <row r="247" s="1" customFormat="1" customHeight="1" spans="1:5">
      <c r="A247" s="5">
        <v>244</v>
      </c>
      <c r="B247" s="5" t="str">
        <f t="shared" si="57"/>
        <v>JL2023006001</v>
      </c>
      <c r="C247" s="5" t="s">
        <v>13</v>
      </c>
      <c r="D247" s="5" t="str">
        <f>"范珺"</f>
        <v>范珺</v>
      </c>
      <c r="E247" s="5" t="str">
        <f t="shared" ref="E247:E250" si="58">"女"</f>
        <v>女</v>
      </c>
    </row>
    <row r="248" s="1" customFormat="1" customHeight="1" spans="1:5">
      <c r="A248" s="5">
        <v>245</v>
      </c>
      <c r="B248" s="5" t="str">
        <f t="shared" si="57"/>
        <v>JL2023006001</v>
      </c>
      <c r="C248" s="5" t="s">
        <v>13</v>
      </c>
      <c r="D248" s="5" t="str">
        <f>"李涵"</f>
        <v>李涵</v>
      </c>
      <c r="E248" s="5" t="str">
        <f t="shared" si="58"/>
        <v>女</v>
      </c>
    </row>
    <row r="249" s="1" customFormat="1" customHeight="1" spans="1:5">
      <c r="A249" s="5">
        <v>246</v>
      </c>
      <c r="B249" s="5" t="str">
        <f t="shared" si="57"/>
        <v>JL2023006001</v>
      </c>
      <c r="C249" s="5" t="s">
        <v>13</v>
      </c>
      <c r="D249" s="5" t="str">
        <f>"张鑫"</f>
        <v>张鑫</v>
      </c>
      <c r="E249" s="5" t="str">
        <f t="shared" si="56"/>
        <v>男</v>
      </c>
    </row>
    <row r="250" s="1" customFormat="1" customHeight="1" spans="1:5">
      <c r="A250" s="5">
        <v>247</v>
      </c>
      <c r="B250" s="5" t="str">
        <f t="shared" si="57"/>
        <v>JL2023006001</v>
      </c>
      <c r="C250" s="5" t="s">
        <v>13</v>
      </c>
      <c r="D250" s="5" t="str">
        <f>"成紫颖"</f>
        <v>成紫颖</v>
      </c>
      <c r="E250" s="5" t="str">
        <f t="shared" si="58"/>
        <v>女</v>
      </c>
    </row>
    <row r="251" s="1" customFormat="1" customHeight="1" spans="1:5">
      <c r="A251" s="5">
        <v>248</v>
      </c>
      <c r="B251" s="5" t="str">
        <f t="shared" si="57"/>
        <v>JL2023006001</v>
      </c>
      <c r="C251" s="5" t="s">
        <v>13</v>
      </c>
      <c r="D251" s="5" t="str">
        <f>"杨明声"</f>
        <v>杨明声</v>
      </c>
      <c r="E251" s="5" t="str">
        <f t="shared" ref="E251:E253" si="59">"男"</f>
        <v>男</v>
      </c>
    </row>
    <row r="252" s="1" customFormat="1" customHeight="1" spans="1:5">
      <c r="A252" s="5">
        <v>249</v>
      </c>
      <c r="B252" s="5" t="str">
        <f t="shared" si="57"/>
        <v>JL2023006001</v>
      </c>
      <c r="C252" s="5" t="s">
        <v>13</v>
      </c>
      <c r="D252" s="5" t="str">
        <f>"叶强杰"</f>
        <v>叶强杰</v>
      </c>
      <c r="E252" s="5" t="str">
        <f t="shared" si="59"/>
        <v>男</v>
      </c>
    </row>
    <row r="253" s="1" customFormat="1" customHeight="1" spans="1:5">
      <c r="A253" s="5">
        <v>250</v>
      </c>
      <c r="B253" s="5" t="str">
        <f t="shared" si="57"/>
        <v>JL2023006001</v>
      </c>
      <c r="C253" s="5" t="s">
        <v>13</v>
      </c>
      <c r="D253" s="5" t="str">
        <f>"董文健"</f>
        <v>董文健</v>
      </c>
      <c r="E253" s="5" t="str">
        <f t="shared" si="59"/>
        <v>男</v>
      </c>
    </row>
    <row r="254" s="1" customFormat="1" customHeight="1" spans="1:5">
      <c r="A254" s="5">
        <v>251</v>
      </c>
      <c r="B254" s="5" t="str">
        <f t="shared" si="57"/>
        <v>JL2023006001</v>
      </c>
      <c r="C254" s="5" t="s">
        <v>13</v>
      </c>
      <c r="D254" s="5" t="str">
        <f>"陈施施"</f>
        <v>陈施施</v>
      </c>
      <c r="E254" s="5" t="str">
        <f t="shared" ref="E254:E258" si="60">"女"</f>
        <v>女</v>
      </c>
    </row>
    <row r="255" s="1" customFormat="1" customHeight="1" spans="1:5">
      <c r="A255" s="5">
        <v>252</v>
      </c>
      <c r="B255" s="5" t="str">
        <f t="shared" si="57"/>
        <v>JL2023006001</v>
      </c>
      <c r="C255" s="5" t="s">
        <v>13</v>
      </c>
      <c r="D255" s="5" t="str">
        <f>"陈尧"</f>
        <v>陈尧</v>
      </c>
      <c r="E255" s="5" t="str">
        <f t="shared" ref="E255:E259" si="61">"男"</f>
        <v>男</v>
      </c>
    </row>
    <row r="256" s="1" customFormat="1" customHeight="1" spans="1:5">
      <c r="A256" s="5">
        <v>253</v>
      </c>
      <c r="B256" s="5" t="str">
        <f t="shared" si="57"/>
        <v>JL2023006001</v>
      </c>
      <c r="C256" s="5" t="s">
        <v>13</v>
      </c>
      <c r="D256" s="5" t="str">
        <f>"牟孝舜"</f>
        <v>牟孝舜</v>
      </c>
      <c r="E256" s="5" t="str">
        <f t="shared" si="60"/>
        <v>女</v>
      </c>
    </row>
    <row r="257" s="1" customFormat="1" customHeight="1" spans="1:5">
      <c r="A257" s="5">
        <v>254</v>
      </c>
      <c r="B257" s="5" t="str">
        <f t="shared" si="57"/>
        <v>JL2023006001</v>
      </c>
      <c r="C257" s="5" t="s">
        <v>13</v>
      </c>
      <c r="D257" s="5" t="str">
        <f>"刘洋"</f>
        <v>刘洋</v>
      </c>
      <c r="E257" s="5" t="str">
        <f t="shared" si="61"/>
        <v>男</v>
      </c>
    </row>
    <row r="258" s="1" customFormat="1" customHeight="1" spans="1:5">
      <c r="A258" s="5">
        <v>255</v>
      </c>
      <c r="B258" s="5" t="str">
        <f t="shared" si="57"/>
        <v>JL2023006001</v>
      </c>
      <c r="C258" s="5" t="s">
        <v>13</v>
      </c>
      <c r="D258" s="5" t="str">
        <f>"顾桂华"</f>
        <v>顾桂华</v>
      </c>
      <c r="E258" s="5" t="str">
        <f t="shared" si="60"/>
        <v>女</v>
      </c>
    </row>
    <row r="259" s="1" customFormat="1" customHeight="1" spans="1:5">
      <c r="A259" s="5">
        <v>256</v>
      </c>
      <c r="B259" s="5" t="str">
        <f t="shared" si="57"/>
        <v>JL2023006001</v>
      </c>
      <c r="C259" s="5" t="s">
        <v>13</v>
      </c>
      <c r="D259" s="5" t="str">
        <f>"舒永前"</f>
        <v>舒永前</v>
      </c>
      <c r="E259" s="5" t="str">
        <f t="shared" si="61"/>
        <v>男</v>
      </c>
    </row>
    <row r="260" s="1" customFormat="1" customHeight="1" spans="1:5">
      <c r="A260" s="5">
        <v>257</v>
      </c>
      <c r="B260" s="5" t="str">
        <f t="shared" si="57"/>
        <v>JL2023006001</v>
      </c>
      <c r="C260" s="5" t="s">
        <v>13</v>
      </c>
      <c r="D260" s="5" t="str">
        <f>"王会娟"</f>
        <v>王会娟</v>
      </c>
      <c r="E260" s="5" t="str">
        <f t="shared" ref="E260:E264" si="62">"女"</f>
        <v>女</v>
      </c>
    </row>
    <row r="261" s="1" customFormat="1" customHeight="1" spans="1:5">
      <c r="A261" s="5">
        <v>258</v>
      </c>
      <c r="B261" s="5" t="str">
        <f t="shared" si="57"/>
        <v>JL2023006001</v>
      </c>
      <c r="C261" s="5" t="s">
        <v>13</v>
      </c>
      <c r="D261" s="5" t="str">
        <f>"张礼芳"</f>
        <v>张礼芳</v>
      </c>
      <c r="E261" s="5" t="str">
        <f t="shared" si="62"/>
        <v>女</v>
      </c>
    </row>
    <row r="262" s="1" customFormat="1" customHeight="1" spans="1:5">
      <c r="A262" s="5">
        <v>259</v>
      </c>
      <c r="B262" s="5" t="str">
        <f t="shared" si="57"/>
        <v>JL2023006001</v>
      </c>
      <c r="C262" s="5" t="s">
        <v>13</v>
      </c>
      <c r="D262" s="5" t="str">
        <f>"龙德爽"</f>
        <v>龙德爽</v>
      </c>
      <c r="E262" s="5" t="str">
        <f t="shared" ref="E262:E272" si="63">"男"</f>
        <v>男</v>
      </c>
    </row>
    <row r="263" customHeight="1" spans="1:5">
      <c r="A263" s="5">
        <v>260</v>
      </c>
      <c r="B263" s="5" t="str">
        <f t="shared" si="57"/>
        <v>JL2023006001</v>
      </c>
      <c r="C263" s="5" t="s">
        <v>13</v>
      </c>
      <c r="D263" s="5" t="str">
        <f>"赵煜"</f>
        <v>赵煜</v>
      </c>
      <c r="E263" s="5" t="str">
        <f t="shared" si="63"/>
        <v>男</v>
      </c>
    </row>
    <row r="264" customHeight="1" spans="1:5">
      <c r="A264" s="5">
        <v>261</v>
      </c>
      <c r="B264" s="5" t="str">
        <f t="shared" si="57"/>
        <v>JL2023006001</v>
      </c>
      <c r="C264" s="5" t="s">
        <v>13</v>
      </c>
      <c r="D264" s="5" t="str">
        <f>"刘杰"</f>
        <v>刘杰</v>
      </c>
      <c r="E264" s="5" t="str">
        <f t="shared" si="62"/>
        <v>女</v>
      </c>
    </row>
    <row r="265" customHeight="1" spans="1:5">
      <c r="A265" s="5">
        <v>262</v>
      </c>
      <c r="B265" s="5" t="str">
        <f t="shared" ref="B265:B275" si="64">"JL2023007001"</f>
        <v>JL2023007001</v>
      </c>
      <c r="C265" s="5" t="s">
        <v>14</v>
      </c>
      <c r="D265" s="5" t="str">
        <f>"刘凌杰"</f>
        <v>刘凌杰</v>
      </c>
      <c r="E265" s="5" t="str">
        <f t="shared" si="63"/>
        <v>男</v>
      </c>
    </row>
    <row r="266" customHeight="1" spans="1:5">
      <c r="A266" s="5">
        <v>263</v>
      </c>
      <c r="B266" s="5" t="str">
        <f t="shared" si="64"/>
        <v>JL2023007001</v>
      </c>
      <c r="C266" s="5" t="s">
        <v>14</v>
      </c>
      <c r="D266" s="5" t="str">
        <f>"周凯"</f>
        <v>周凯</v>
      </c>
      <c r="E266" s="5" t="str">
        <f t="shared" si="63"/>
        <v>男</v>
      </c>
    </row>
    <row r="267" customHeight="1" spans="1:5">
      <c r="A267" s="5">
        <v>264</v>
      </c>
      <c r="B267" s="5" t="str">
        <f t="shared" si="64"/>
        <v>JL2023007001</v>
      </c>
      <c r="C267" s="5" t="s">
        <v>14</v>
      </c>
      <c r="D267" s="5" t="str">
        <f>"周琪"</f>
        <v>周琪</v>
      </c>
      <c r="E267" s="5" t="str">
        <f t="shared" si="63"/>
        <v>男</v>
      </c>
    </row>
    <row r="268" customHeight="1" spans="1:5">
      <c r="A268" s="5">
        <v>265</v>
      </c>
      <c r="B268" s="5" t="str">
        <f t="shared" si="64"/>
        <v>JL2023007001</v>
      </c>
      <c r="C268" s="5" t="s">
        <v>14</v>
      </c>
      <c r="D268" s="5" t="str">
        <f>"韩东"</f>
        <v>韩东</v>
      </c>
      <c r="E268" s="5" t="str">
        <f t="shared" si="63"/>
        <v>男</v>
      </c>
    </row>
    <row r="269" customHeight="1" spans="1:5">
      <c r="A269" s="5">
        <v>266</v>
      </c>
      <c r="B269" s="5" t="str">
        <f t="shared" si="64"/>
        <v>JL2023007001</v>
      </c>
      <c r="C269" s="5" t="s">
        <v>14</v>
      </c>
      <c r="D269" s="5" t="str">
        <f>"冯红达"</f>
        <v>冯红达</v>
      </c>
      <c r="E269" s="5" t="str">
        <f t="shared" si="63"/>
        <v>男</v>
      </c>
    </row>
    <row r="270" customHeight="1" spans="1:5">
      <c r="A270" s="5">
        <v>267</v>
      </c>
      <c r="B270" s="5" t="str">
        <f t="shared" si="64"/>
        <v>JL2023007001</v>
      </c>
      <c r="C270" s="5" t="s">
        <v>14</v>
      </c>
      <c r="D270" s="5" t="str">
        <f>"阮航"</f>
        <v>阮航</v>
      </c>
      <c r="E270" s="5" t="str">
        <f t="shared" si="63"/>
        <v>男</v>
      </c>
    </row>
    <row r="271" customHeight="1" spans="1:5">
      <c r="A271" s="5">
        <v>268</v>
      </c>
      <c r="B271" s="5" t="str">
        <f t="shared" si="64"/>
        <v>JL2023007001</v>
      </c>
      <c r="C271" s="5" t="s">
        <v>14</v>
      </c>
      <c r="D271" s="5" t="str">
        <f>"邓高锐"</f>
        <v>邓高锐</v>
      </c>
      <c r="E271" s="5" t="str">
        <f t="shared" si="63"/>
        <v>男</v>
      </c>
    </row>
    <row r="272" customHeight="1" spans="1:5">
      <c r="A272" s="5">
        <v>269</v>
      </c>
      <c r="B272" s="5" t="str">
        <f t="shared" si="64"/>
        <v>JL2023007001</v>
      </c>
      <c r="C272" s="5" t="s">
        <v>14</v>
      </c>
      <c r="D272" s="5" t="str">
        <f>"孟凡星"</f>
        <v>孟凡星</v>
      </c>
      <c r="E272" s="5" t="str">
        <f t="shared" si="63"/>
        <v>男</v>
      </c>
    </row>
    <row r="273" customHeight="1" spans="1:5">
      <c r="A273" s="5">
        <v>270</v>
      </c>
      <c r="B273" s="5" t="str">
        <f t="shared" si="64"/>
        <v>JL2023007001</v>
      </c>
      <c r="C273" s="5" t="s">
        <v>14</v>
      </c>
      <c r="D273" s="5" t="str">
        <f>"严莉"</f>
        <v>严莉</v>
      </c>
      <c r="E273" s="5" t="str">
        <f>"女"</f>
        <v>女</v>
      </c>
    </row>
    <row r="274" customHeight="1" spans="1:5">
      <c r="A274" s="5">
        <v>271</v>
      </c>
      <c r="B274" s="5" t="str">
        <f t="shared" si="64"/>
        <v>JL2023007001</v>
      </c>
      <c r="C274" s="5" t="s">
        <v>14</v>
      </c>
      <c r="D274" s="5" t="str">
        <f>"胡彦高"</f>
        <v>胡彦高</v>
      </c>
      <c r="E274" s="5" t="str">
        <f t="shared" ref="E274:E276" si="65">"男"</f>
        <v>男</v>
      </c>
    </row>
    <row r="275" customHeight="1" spans="1:5">
      <c r="A275" s="5">
        <v>272</v>
      </c>
      <c r="B275" s="5" t="str">
        <f t="shared" si="64"/>
        <v>JL2023007001</v>
      </c>
      <c r="C275" s="5" t="s">
        <v>14</v>
      </c>
      <c r="D275" s="5" t="str">
        <f>"江冲"</f>
        <v>江冲</v>
      </c>
      <c r="E275" s="5" t="str">
        <f t="shared" si="65"/>
        <v>男</v>
      </c>
    </row>
    <row r="276" customHeight="1" spans="1:5">
      <c r="A276" s="5">
        <v>273</v>
      </c>
      <c r="B276" s="5" t="str">
        <f t="shared" ref="B276:B282" si="66">"JL2023007002"</f>
        <v>JL2023007002</v>
      </c>
      <c r="C276" s="5" t="s">
        <v>14</v>
      </c>
      <c r="D276" s="5" t="str">
        <f>"彭泽泽"</f>
        <v>彭泽泽</v>
      </c>
      <c r="E276" s="5" t="str">
        <f t="shared" si="65"/>
        <v>男</v>
      </c>
    </row>
    <row r="277" customHeight="1" spans="1:5">
      <c r="A277" s="5">
        <v>274</v>
      </c>
      <c r="B277" s="5" t="str">
        <f t="shared" si="66"/>
        <v>JL2023007002</v>
      </c>
      <c r="C277" s="5" t="s">
        <v>14</v>
      </c>
      <c r="D277" s="5" t="str">
        <f>"李雪婷"</f>
        <v>李雪婷</v>
      </c>
      <c r="E277" s="5" t="str">
        <f>"女"</f>
        <v>女</v>
      </c>
    </row>
    <row r="278" customHeight="1" spans="1:5">
      <c r="A278" s="5">
        <v>275</v>
      </c>
      <c r="B278" s="5" t="str">
        <f t="shared" si="66"/>
        <v>JL2023007002</v>
      </c>
      <c r="C278" s="5" t="s">
        <v>14</v>
      </c>
      <c r="D278" s="5" t="str">
        <f>"万仁"</f>
        <v>万仁</v>
      </c>
      <c r="E278" s="5" t="str">
        <f t="shared" ref="E278:E283" si="67">"男"</f>
        <v>男</v>
      </c>
    </row>
    <row r="279" customHeight="1" spans="1:5">
      <c r="A279" s="5">
        <v>276</v>
      </c>
      <c r="B279" s="5" t="str">
        <f t="shared" si="66"/>
        <v>JL2023007002</v>
      </c>
      <c r="C279" s="5" t="s">
        <v>14</v>
      </c>
      <c r="D279" s="5" t="str">
        <f>"段凯强"</f>
        <v>段凯强</v>
      </c>
      <c r="E279" s="5" t="str">
        <f t="shared" si="67"/>
        <v>男</v>
      </c>
    </row>
    <row r="280" customHeight="1" spans="1:5">
      <c r="A280" s="5">
        <v>277</v>
      </c>
      <c r="B280" s="5" t="str">
        <f t="shared" si="66"/>
        <v>JL2023007002</v>
      </c>
      <c r="C280" s="5" t="s">
        <v>14</v>
      </c>
      <c r="D280" s="5" t="str">
        <f>"李文恒"</f>
        <v>李文恒</v>
      </c>
      <c r="E280" s="5" t="str">
        <f t="shared" si="67"/>
        <v>男</v>
      </c>
    </row>
    <row r="281" customHeight="1" spans="1:5">
      <c r="A281" s="5">
        <v>278</v>
      </c>
      <c r="B281" s="5" t="str">
        <f t="shared" si="66"/>
        <v>JL2023007002</v>
      </c>
      <c r="C281" s="5" t="s">
        <v>14</v>
      </c>
      <c r="D281" s="5" t="str">
        <f>"王致明"</f>
        <v>王致明</v>
      </c>
      <c r="E281" s="5" t="str">
        <f t="shared" si="67"/>
        <v>男</v>
      </c>
    </row>
    <row r="282" customHeight="1" spans="1:5">
      <c r="A282" s="5">
        <v>279</v>
      </c>
      <c r="B282" s="5" t="str">
        <f t="shared" si="66"/>
        <v>JL2023007002</v>
      </c>
      <c r="C282" s="5" t="s">
        <v>14</v>
      </c>
      <c r="D282" s="5" t="str">
        <f>"万伟康"</f>
        <v>万伟康</v>
      </c>
      <c r="E282" s="5" t="str">
        <f t="shared" si="67"/>
        <v>男</v>
      </c>
    </row>
    <row r="283" customHeight="1" spans="1:5">
      <c r="A283" s="5">
        <v>280</v>
      </c>
      <c r="B283" s="5" t="str">
        <f t="shared" ref="B283:B291" si="68">"JL2023007003"</f>
        <v>JL2023007003</v>
      </c>
      <c r="C283" s="5" t="s">
        <v>14</v>
      </c>
      <c r="D283" s="5" t="str">
        <f>"毛克威"</f>
        <v>毛克威</v>
      </c>
      <c r="E283" s="5" t="str">
        <f t="shared" si="67"/>
        <v>男</v>
      </c>
    </row>
    <row r="284" customHeight="1" spans="1:5">
      <c r="A284" s="5">
        <v>281</v>
      </c>
      <c r="B284" s="5" t="str">
        <f t="shared" si="68"/>
        <v>JL2023007003</v>
      </c>
      <c r="C284" s="5" t="s">
        <v>14</v>
      </c>
      <c r="D284" s="5" t="str">
        <f>"石乐琪"</f>
        <v>石乐琪</v>
      </c>
      <c r="E284" s="5" t="str">
        <f t="shared" ref="E284:E287" si="69">"女"</f>
        <v>女</v>
      </c>
    </row>
    <row r="285" customHeight="1" spans="1:5">
      <c r="A285" s="5">
        <v>282</v>
      </c>
      <c r="B285" s="5" t="str">
        <f t="shared" si="68"/>
        <v>JL2023007003</v>
      </c>
      <c r="C285" s="5" t="s">
        <v>14</v>
      </c>
      <c r="D285" s="5" t="str">
        <f>"李娅娟"</f>
        <v>李娅娟</v>
      </c>
      <c r="E285" s="5" t="str">
        <f t="shared" si="69"/>
        <v>女</v>
      </c>
    </row>
    <row r="286" customHeight="1" spans="1:5">
      <c r="A286" s="5">
        <v>283</v>
      </c>
      <c r="B286" s="5" t="str">
        <f t="shared" si="68"/>
        <v>JL2023007003</v>
      </c>
      <c r="C286" s="5" t="s">
        <v>14</v>
      </c>
      <c r="D286" s="5" t="str">
        <f>"李文超"</f>
        <v>李文超</v>
      </c>
      <c r="E286" s="5" t="str">
        <f t="shared" ref="E286:E292" si="70">"男"</f>
        <v>男</v>
      </c>
    </row>
    <row r="287" customHeight="1" spans="1:5">
      <c r="A287" s="5">
        <v>284</v>
      </c>
      <c r="B287" s="5" t="str">
        <f t="shared" si="68"/>
        <v>JL2023007003</v>
      </c>
      <c r="C287" s="5" t="s">
        <v>14</v>
      </c>
      <c r="D287" s="5" t="str">
        <f>"刘茗"</f>
        <v>刘茗</v>
      </c>
      <c r="E287" s="5" t="str">
        <f t="shared" si="69"/>
        <v>女</v>
      </c>
    </row>
    <row r="288" customHeight="1" spans="1:5">
      <c r="A288" s="5">
        <v>285</v>
      </c>
      <c r="B288" s="5" t="str">
        <f t="shared" si="68"/>
        <v>JL2023007003</v>
      </c>
      <c r="C288" s="5" t="s">
        <v>14</v>
      </c>
      <c r="D288" s="5" t="str">
        <f>"李露"</f>
        <v>李露</v>
      </c>
      <c r="E288" s="5" t="str">
        <f t="shared" si="70"/>
        <v>男</v>
      </c>
    </row>
    <row r="289" customHeight="1" spans="1:5">
      <c r="A289" s="5">
        <v>286</v>
      </c>
      <c r="B289" s="5" t="str">
        <f t="shared" si="68"/>
        <v>JL2023007003</v>
      </c>
      <c r="C289" s="5" t="s">
        <v>14</v>
      </c>
      <c r="D289" s="5" t="str">
        <f>"龚佳慧"</f>
        <v>龚佳慧</v>
      </c>
      <c r="E289" s="5" t="str">
        <f>"女"</f>
        <v>女</v>
      </c>
    </row>
    <row r="290" customHeight="1" spans="1:5">
      <c r="A290" s="5">
        <v>287</v>
      </c>
      <c r="B290" s="5" t="str">
        <f t="shared" si="68"/>
        <v>JL2023007003</v>
      </c>
      <c r="C290" s="5" t="s">
        <v>14</v>
      </c>
      <c r="D290" s="5" t="str">
        <f>"张天宇"</f>
        <v>张天宇</v>
      </c>
      <c r="E290" s="5" t="str">
        <f t="shared" si="70"/>
        <v>男</v>
      </c>
    </row>
    <row r="291" customHeight="1" spans="1:5">
      <c r="A291" s="5">
        <v>288</v>
      </c>
      <c r="B291" s="5" t="str">
        <f t="shared" si="68"/>
        <v>JL2023007003</v>
      </c>
      <c r="C291" s="5" t="s">
        <v>14</v>
      </c>
      <c r="D291" s="5" t="str">
        <f>"曾泽与"</f>
        <v>曾泽与</v>
      </c>
      <c r="E291" s="5" t="str">
        <f t="shared" si="70"/>
        <v>男</v>
      </c>
    </row>
    <row r="292" customHeight="1" spans="1:5">
      <c r="A292" s="5">
        <v>289</v>
      </c>
      <c r="B292" s="5" t="str">
        <f t="shared" ref="B292:B294" si="71">"JL2023008001"</f>
        <v>JL2023008001</v>
      </c>
      <c r="C292" s="5" t="s">
        <v>15</v>
      </c>
      <c r="D292" s="5" t="str">
        <f>"王广艺"</f>
        <v>王广艺</v>
      </c>
      <c r="E292" s="5" t="str">
        <f t="shared" si="70"/>
        <v>男</v>
      </c>
    </row>
    <row r="293" customHeight="1" spans="1:5">
      <c r="A293" s="5">
        <v>290</v>
      </c>
      <c r="B293" s="5" t="str">
        <f t="shared" si="71"/>
        <v>JL2023008001</v>
      </c>
      <c r="C293" s="5" t="s">
        <v>15</v>
      </c>
      <c r="D293" s="5" t="str">
        <f>"杨琼"</f>
        <v>杨琼</v>
      </c>
      <c r="E293" s="5" t="str">
        <f>"女"</f>
        <v>女</v>
      </c>
    </row>
    <row r="294" customHeight="1" spans="1:5">
      <c r="A294" s="5">
        <v>291</v>
      </c>
      <c r="B294" s="5" t="str">
        <f t="shared" si="71"/>
        <v>JL2023008001</v>
      </c>
      <c r="C294" s="5" t="s">
        <v>15</v>
      </c>
      <c r="D294" s="5" t="str">
        <f>"李成梁"</f>
        <v>李成梁</v>
      </c>
      <c r="E294" s="5" t="str">
        <f t="shared" ref="E294:E302" si="72">"男"</f>
        <v>男</v>
      </c>
    </row>
    <row r="295" customHeight="1" spans="1:5">
      <c r="A295" s="5">
        <v>292</v>
      </c>
      <c r="B295" s="5" t="str">
        <f t="shared" ref="B295:B307" si="73">"JL2023009001"</f>
        <v>JL2023009001</v>
      </c>
      <c r="C295" s="5" t="s">
        <v>16</v>
      </c>
      <c r="D295" s="5" t="str">
        <f>"李立杰"</f>
        <v>李立杰</v>
      </c>
      <c r="E295" s="5" t="str">
        <f t="shared" si="72"/>
        <v>男</v>
      </c>
    </row>
    <row r="296" customHeight="1" spans="1:5">
      <c r="A296" s="5">
        <v>293</v>
      </c>
      <c r="B296" s="5" t="str">
        <f t="shared" si="73"/>
        <v>JL2023009001</v>
      </c>
      <c r="C296" s="5" t="s">
        <v>16</v>
      </c>
      <c r="D296" s="5" t="str">
        <f>"向静"</f>
        <v>向静</v>
      </c>
      <c r="E296" s="5" t="str">
        <f>"女"</f>
        <v>女</v>
      </c>
    </row>
    <row r="297" customHeight="1" spans="1:5">
      <c r="A297" s="5">
        <v>294</v>
      </c>
      <c r="B297" s="5" t="str">
        <f t="shared" si="73"/>
        <v>JL2023009001</v>
      </c>
      <c r="C297" s="5" t="s">
        <v>16</v>
      </c>
      <c r="D297" s="5" t="str">
        <f>"王萍"</f>
        <v>王萍</v>
      </c>
      <c r="E297" s="5" t="str">
        <f t="shared" si="72"/>
        <v>男</v>
      </c>
    </row>
    <row r="298" customHeight="1" spans="1:5">
      <c r="A298" s="5">
        <v>295</v>
      </c>
      <c r="B298" s="5" t="str">
        <f t="shared" si="73"/>
        <v>JL2023009001</v>
      </c>
      <c r="C298" s="5" t="s">
        <v>16</v>
      </c>
      <c r="D298" s="5" t="str">
        <f>"郭赛"</f>
        <v>郭赛</v>
      </c>
      <c r="E298" s="5" t="str">
        <f t="shared" si="72"/>
        <v>男</v>
      </c>
    </row>
    <row r="299" customHeight="1" spans="1:5">
      <c r="A299" s="5">
        <v>296</v>
      </c>
      <c r="B299" s="5" t="str">
        <f t="shared" si="73"/>
        <v>JL2023009001</v>
      </c>
      <c r="C299" s="5" t="s">
        <v>16</v>
      </c>
      <c r="D299" s="5" t="str">
        <f>"王烨明"</f>
        <v>王烨明</v>
      </c>
      <c r="E299" s="5" t="str">
        <f t="shared" si="72"/>
        <v>男</v>
      </c>
    </row>
    <row r="300" customHeight="1" spans="1:5">
      <c r="A300" s="5">
        <v>297</v>
      </c>
      <c r="B300" s="5" t="str">
        <f t="shared" si="73"/>
        <v>JL2023009001</v>
      </c>
      <c r="C300" s="5" t="s">
        <v>16</v>
      </c>
      <c r="D300" s="5" t="str">
        <f>"李松利"</f>
        <v>李松利</v>
      </c>
      <c r="E300" s="5" t="str">
        <f t="shared" si="72"/>
        <v>男</v>
      </c>
    </row>
    <row r="301" customHeight="1" spans="1:5">
      <c r="A301" s="5">
        <v>298</v>
      </c>
      <c r="B301" s="5" t="str">
        <f t="shared" si="73"/>
        <v>JL2023009001</v>
      </c>
      <c r="C301" s="5" t="s">
        <v>16</v>
      </c>
      <c r="D301" s="5" t="str">
        <f>"朱玺"</f>
        <v>朱玺</v>
      </c>
      <c r="E301" s="5" t="str">
        <f t="shared" si="72"/>
        <v>男</v>
      </c>
    </row>
    <row r="302" customHeight="1" spans="1:5">
      <c r="A302" s="5">
        <v>299</v>
      </c>
      <c r="B302" s="5" t="str">
        <f t="shared" si="73"/>
        <v>JL2023009001</v>
      </c>
      <c r="C302" s="5" t="s">
        <v>16</v>
      </c>
      <c r="D302" s="5" t="str">
        <f>"蓬国辉"</f>
        <v>蓬国辉</v>
      </c>
      <c r="E302" s="5" t="str">
        <f t="shared" si="72"/>
        <v>男</v>
      </c>
    </row>
    <row r="303" customHeight="1" spans="1:5">
      <c r="A303" s="5">
        <v>300</v>
      </c>
      <c r="B303" s="5" t="str">
        <f t="shared" si="73"/>
        <v>JL2023009001</v>
      </c>
      <c r="C303" s="5" t="s">
        <v>16</v>
      </c>
      <c r="D303" s="5" t="str">
        <f>"龙进霞"</f>
        <v>龙进霞</v>
      </c>
      <c r="E303" s="5" t="str">
        <f>"女"</f>
        <v>女</v>
      </c>
    </row>
    <row r="304" customHeight="1" spans="1:5">
      <c r="A304" s="5">
        <v>301</v>
      </c>
      <c r="B304" s="5" t="str">
        <f t="shared" si="73"/>
        <v>JL2023009001</v>
      </c>
      <c r="C304" s="5" t="s">
        <v>16</v>
      </c>
      <c r="D304" s="5" t="str">
        <f>"黄城晨"</f>
        <v>黄城晨</v>
      </c>
      <c r="E304" s="5" t="str">
        <f t="shared" ref="E304:E309" si="74">"男"</f>
        <v>男</v>
      </c>
    </row>
    <row r="305" s="2" customFormat="1" customHeight="1" spans="1:5">
      <c r="A305" s="5">
        <v>302</v>
      </c>
      <c r="B305" s="5" t="str">
        <f t="shared" si="73"/>
        <v>JL2023009001</v>
      </c>
      <c r="C305" s="5" t="s">
        <v>16</v>
      </c>
      <c r="D305" s="5" t="str">
        <f>"伍澜"</f>
        <v>伍澜</v>
      </c>
      <c r="E305" s="5" t="str">
        <f>"女"</f>
        <v>女</v>
      </c>
    </row>
    <row r="306" customHeight="1" spans="1:5">
      <c r="A306" s="5">
        <v>303</v>
      </c>
      <c r="B306" s="5" t="str">
        <f t="shared" si="73"/>
        <v>JL2023009001</v>
      </c>
      <c r="C306" s="5" t="s">
        <v>16</v>
      </c>
      <c r="D306" s="5" t="str">
        <f>"崔子毅"</f>
        <v>崔子毅</v>
      </c>
      <c r="E306" s="5" t="str">
        <f t="shared" si="74"/>
        <v>男</v>
      </c>
    </row>
    <row r="307" customHeight="1" spans="1:5">
      <c r="A307" s="5">
        <v>304</v>
      </c>
      <c r="B307" s="5" t="str">
        <f t="shared" si="73"/>
        <v>JL2023009001</v>
      </c>
      <c r="C307" s="5" t="s">
        <v>16</v>
      </c>
      <c r="D307" s="5" t="str">
        <f>"段旭琢"</f>
        <v>段旭琢</v>
      </c>
      <c r="E307" s="5" t="str">
        <f t="shared" si="74"/>
        <v>男</v>
      </c>
    </row>
    <row r="308" customHeight="1" spans="1:5">
      <c r="A308" s="5">
        <v>305</v>
      </c>
      <c r="B308" s="5" t="str">
        <f t="shared" ref="B308:B362" si="75">"JL2023009002"</f>
        <v>JL2023009002</v>
      </c>
      <c r="C308" s="5" t="s">
        <v>17</v>
      </c>
      <c r="D308" s="5" t="str">
        <f>"谭昊"</f>
        <v>谭昊</v>
      </c>
      <c r="E308" s="5" t="str">
        <f t="shared" si="74"/>
        <v>男</v>
      </c>
    </row>
    <row r="309" customHeight="1" spans="1:5">
      <c r="A309" s="5">
        <v>306</v>
      </c>
      <c r="B309" s="5" t="str">
        <f t="shared" si="75"/>
        <v>JL2023009002</v>
      </c>
      <c r="C309" s="5" t="s">
        <v>17</v>
      </c>
      <c r="D309" s="5" t="str">
        <f>"王航辉"</f>
        <v>王航辉</v>
      </c>
      <c r="E309" s="5" t="str">
        <f t="shared" si="74"/>
        <v>男</v>
      </c>
    </row>
    <row r="310" customHeight="1" spans="1:5">
      <c r="A310" s="5">
        <v>307</v>
      </c>
      <c r="B310" s="5" t="str">
        <f t="shared" si="75"/>
        <v>JL2023009002</v>
      </c>
      <c r="C310" s="5" t="s">
        <v>17</v>
      </c>
      <c r="D310" s="5" t="str">
        <f>"梁秋芳"</f>
        <v>梁秋芳</v>
      </c>
      <c r="E310" s="5" t="str">
        <f t="shared" ref="E310:E314" si="76">"女"</f>
        <v>女</v>
      </c>
    </row>
    <row r="311" customHeight="1" spans="1:5">
      <c r="A311" s="5">
        <v>308</v>
      </c>
      <c r="B311" s="5" t="str">
        <f t="shared" si="75"/>
        <v>JL2023009002</v>
      </c>
      <c r="C311" s="5" t="s">
        <v>17</v>
      </c>
      <c r="D311" s="5" t="str">
        <f>"栗启航"</f>
        <v>栗启航</v>
      </c>
      <c r="E311" s="5" t="str">
        <f t="shared" ref="E311:E316" si="77">"男"</f>
        <v>男</v>
      </c>
    </row>
    <row r="312" customHeight="1" spans="1:5">
      <c r="A312" s="5">
        <v>309</v>
      </c>
      <c r="B312" s="5" t="str">
        <f t="shared" si="75"/>
        <v>JL2023009002</v>
      </c>
      <c r="C312" s="5" t="s">
        <v>17</v>
      </c>
      <c r="D312" s="5" t="str">
        <f>"毛祖元"</f>
        <v>毛祖元</v>
      </c>
      <c r="E312" s="5" t="str">
        <f t="shared" si="77"/>
        <v>男</v>
      </c>
    </row>
    <row r="313" customHeight="1" spans="1:5">
      <c r="A313" s="5">
        <v>310</v>
      </c>
      <c r="B313" s="5" t="str">
        <f t="shared" si="75"/>
        <v>JL2023009002</v>
      </c>
      <c r="C313" s="5" t="s">
        <v>17</v>
      </c>
      <c r="D313" s="5" t="str">
        <f>"潘晨"</f>
        <v>潘晨</v>
      </c>
      <c r="E313" s="5" t="str">
        <f t="shared" si="76"/>
        <v>女</v>
      </c>
    </row>
    <row r="314" customHeight="1" spans="1:5">
      <c r="A314" s="5">
        <v>311</v>
      </c>
      <c r="B314" s="5" t="str">
        <f t="shared" si="75"/>
        <v>JL2023009002</v>
      </c>
      <c r="C314" s="5" t="s">
        <v>17</v>
      </c>
      <c r="D314" s="5" t="str">
        <f>"胡倩"</f>
        <v>胡倩</v>
      </c>
      <c r="E314" s="5" t="str">
        <f t="shared" si="76"/>
        <v>女</v>
      </c>
    </row>
    <row r="315" customHeight="1" spans="1:5">
      <c r="A315" s="5">
        <v>312</v>
      </c>
      <c r="B315" s="5" t="str">
        <f t="shared" si="75"/>
        <v>JL2023009002</v>
      </c>
      <c r="C315" s="5" t="s">
        <v>17</v>
      </c>
      <c r="D315" s="5" t="str">
        <f>"李缘"</f>
        <v>李缘</v>
      </c>
      <c r="E315" s="5" t="str">
        <f t="shared" si="77"/>
        <v>男</v>
      </c>
    </row>
    <row r="316" customHeight="1" spans="1:5">
      <c r="A316" s="5">
        <v>313</v>
      </c>
      <c r="B316" s="5" t="str">
        <f t="shared" si="75"/>
        <v>JL2023009002</v>
      </c>
      <c r="C316" s="5" t="s">
        <v>17</v>
      </c>
      <c r="D316" s="5" t="str">
        <f>"吴金阳"</f>
        <v>吴金阳</v>
      </c>
      <c r="E316" s="5" t="str">
        <f t="shared" si="77"/>
        <v>男</v>
      </c>
    </row>
    <row r="317" customHeight="1" spans="1:5">
      <c r="A317" s="5">
        <v>314</v>
      </c>
      <c r="B317" s="5" t="str">
        <f t="shared" si="75"/>
        <v>JL2023009002</v>
      </c>
      <c r="C317" s="5" t="s">
        <v>17</v>
      </c>
      <c r="D317" s="5" t="str">
        <f>"鲁苓"</f>
        <v>鲁苓</v>
      </c>
      <c r="E317" s="5" t="str">
        <f t="shared" ref="E317:E322" si="78">"女"</f>
        <v>女</v>
      </c>
    </row>
    <row r="318" customHeight="1" spans="1:5">
      <c r="A318" s="5">
        <v>315</v>
      </c>
      <c r="B318" s="5" t="str">
        <f t="shared" si="75"/>
        <v>JL2023009002</v>
      </c>
      <c r="C318" s="5" t="s">
        <v>17</v>
      </c>
      <c r="D318" s="5" t="str">
        <f>"花威"</f>
        <v>花威</v>
      </c>
      <c r="E318" s="5" t="str">
        <f t="shared" ref="E318:E323" si="79">"男"</f>
        <v>男</v>
      </c>
    </row>
    <row r="319" customHeight="1" spans="1:5">
      <c r="A319" s="5">
        <v>316</v>
      </c>
      <c r="B319" s="5" t="str">
        <f t="shared" si="75"/>
        <v>JL2023009002</v>
      </c>
      <c r="C319" s="5" t="s">
        <v>17</v>
      </c>
      <c r="D319" s="5" t="str">
        <f>"张帅"</f>
        <v>张帅</v>
      </c>
      <c r="E319" s="5" t="str">
        <f t="shared" si="79"/>
        <v>男</v>
      </c>
    </row>
    <row r="320" customHeight="1" spans="1:5">
      <c r="A320" s="5">
        <v>317</v>
      </c>
      <c r="B320" s="5" t="str">
        <f t="shared" si="75"/>
        <v>JL2023009002</v>
      </c>
      <c r="C320" s="5" t="s">
        <v>17</v>
      </c>
      <c r="D320" s="5" t="str">
        <f>"何芳"</f>
        <v>何芳</v>
      </c>
      <c r="E320" s="5" t="str">
        <f t="shared" si="78"/>
        <v>女</v>
      </c>
    </row>
    <row r="321" customHeight="1" spans="1:5">
      <c r="A321" s="5">
        <v>318</v>
      </c>
      <c r="B321" s="5" t="str">
        <f t="shared" si="75"/>
        <v>JL2023009002</v>
      </c>
      <c r="C321" s="5" t="s">
        <v>17</v>
      </c>
      <c r="D321" s="5" t="str">
        <f>"刘多"</f>
        <v>刘多</v>
      </c>
      <c r="E321" s="5" t="str">
        <f t="shared" si="78"/>
        <v>女</v>
      </c>
    </row>
    <row r="322" customHeight="1" spans="1:5">
      <c r="A322" s="5">
        <v>319</v>
      </c>
      <c r="B322" s="5" t="str">
        <f t="shared" si="75"/>
        <v>JL2023009002</v>
      </c>
      <c r="C322" s="5" t="s">
        <v>17</v>
      </c>
      <c r="D322" s="5" t="str">
        <f>"李欣妍"</f>
        <v>李欣妍</v>
      </c>
      <c r="E322" s="5" t="str">
        <f t="shared" si="78"/>
        <v>女</v>
      </c>
    </row>
    <row r="323" customHeight="1" spans="1:5">
      <c r="A323" s="5">
        <v>320</v>
      </c>
      <c r="B323" s="5" t="str">
        <f t="shared" si="75"/>
        <v>JL2023009002</v>
      </c>
      <c r="C323" s="5" t="s">
        <v>17</v>
      </c>
      <c r="D323" s="5" t="str">
        <f>"王智"</f>
        <v>王智</v>
      </c>
      <c r="E323" s="5" t="str">
        <f t="shared" si="79"/>
        <v>男</v>
      </c>
    </row>
    <row r="324" customHeight="1" spans="1:5">
      <c r="A324" s="5">
        <v>321</v>
      </c>
      <c r="B324" s="5" t="str">
        <f t="shared" si="75"/>
        <v>JL2023009002</v>
      </c>
      <c r="C324" s="5" t="s">
        <v>17</v>
      </c>
      <c r="D324" s="5" t="str">
        <f>"郭琴"</f>
        <v>郭琴</v>
      </c>
      <c r="E324" s="5" t="str">
        <f t="shared" ref="E324:E329" si="80">"女"</f>
        <v>女</v>
      </c>
    </row>
    <row r="325" customHeight="1" spans="1:5">
      <c r="A325" s="5">
        <v>322</v>
      </c>
      <c r="B325" s="5" t="str">
        <f t="shared" si="75"/>
        <v>JL2023009002</v>
      </c>
      <c r="C325" s="5" t="s">
        <v>17</v>
      </c>
      <c r="D325" s="5" t="str">
        <f>"黄亚威"</f>
        <v>黄亚威</v>
      </c>
      <c r="E325" s="5" t="str">
        <f t="shared" ref="E325:E328" si="81">"男"</f>
        <v>男</v>
      </c>
    </row>
    <row r="326" customHeight="1" spans="1:5">
      <c r="A326" s="5">
        <v>323</v>
      </c>
      <c r="B326" s="5" t="str">
        <f t="shared" si="75"/>
        <v>JL2023009002</v>
      </c>
      <c r="C326" s="5" t="s">
        <v>17</v>
      </c>
      <c r="D326" s="5" t="str">
        <f>"付瑞桐"</f>
        <v>付瑞桐</v>
      </c>
      <c r="E326" s="5" t="str">
        <f t="shared" si="80"/>
        <v>女</v>
      </c>
    </row>
    <row r="327" customHeight="1" spans="1:5">
      <c r="A327" s="5">
        <v>324</v>
      </c>
      <c r="B327" s="5" t="str">
        <f t="shared" si="75"/>
        <v>JL2023009002</v>
      </c>
      <c r="C327" s="5" t="s">
        <v>17</v>
      </c>
      <c r="D327" s="5" t="str">
        <f>"秦明广"</f>
        <v>秦明广</v>
      </c>
      <c r="E327" s="5" t="str">
        <f t="shared" si="81"/>
        <v>男</v>
      </c>
    </row>
    <row r="328" customHeight="1" spans="1:5">
      <c r="A328" s="5">
        <v>325</v>
      </c>
      <c r="B328" s="5" t="str">
        <f t="shared" si="75"/>
        <v>JL2023009002</v>
      </c>
      <c r="C328" s="5" t="s">
        <v>17</v>
      </c>
      <c r="D328" s="5" t="str">
        <f>"马天驰"</f>
        <v>马天驰</v>
      </c>
      <c r="E328" s="5" t="str">
        <f t="shared" si="81"/>
        <v>男</v>
      </c>
    </row>
    <row r="329" customHeight="1" spans="1:5">
      <c r="A329" s="5">
        <v>326</v>
      </c>
      <c r="B329" s="5" t="str">
        <f t="shared" si="75"/>
        <v>JL2023009002</v>
      </c>
      <c r="C329" s="5" t="s">
        <v>17</v>
      </c>
      <c r="D329" s="5" t="str">
        <f>"王文芝"</f>
        <v>王文芝</v>
      </c>
      <c r="E329" s="5" t="str">
        <f t="shared" si="80"/>
        <v>女</v>
      </c>
    </row>
    <row r="330" customHeight="1" spans="1:5">
      <c r="A330" s="5">
        <v>327</v>
      </c>
      <c r="B330" s="5" t="str">
        <f t="shared" si="75"/>
        <v>JL2023009002</v>
      </c>
      <c r="C330" s="5" t="s">
        <v>17</v>
      </c>
      <c r="D330" s="5" t="str">
        <f>"张涵"</f>
        <v>张涵</v>
      </c>
      <c r="E330" s="5" t="str">
        <f t="shared" ref="E330:E337" si="82">"男"</f>
        <v>男</v>
      </c>
    </row>
    <row r="331" customHeight="1" spans="1:5">
      <c r="A331" s="5">
        <v>328</v>
      </c>
      <c r="B331" s="5" t="str">
        <f t="shared" si="75"/>
        <v>JL2023009002</v>
      </c>
      <c r="C331" s="5" t="s">
        <v>17</v>
      </c>
      <c r="D331" s="5" t="str">
        <f>"肖意"</f>
        <v>肖意</v>
      </c>
      <c r="E331" s="5" t="str">
        <f>"女"</f>
        <v>女</v>
      </c>
    </row>
    <row r="332" customHeight="1" spans="1:5">
      <c r="A332" s="5">
        <v>329</v>
      </c>
      <c r="B332" s="5" t="str">
        <f t="shared" si="75"/>
        <v>JL2023009002</v>
      </c>
      <c r="C332" s="5" t="s">
        <v>17</v>
      </c>
      <c r="D332" s="5" t="str">
        <f>"曾燕"</f>
        <v>曾燕</v>
      </c>
      <c r="E332" s="5" t="str">
        <f>"女"</f>
        <v>女</v>
      </c>
    </row>
    <row r="333" customHeight="1" spans="1:5">
      <c r="A333" s="5">
        <v>330</v>
      </c>
      <c r="B333" s="5" t="str">
        <f t="shared" si="75"/>
        <v>JL2023009002</v>
      </c>
      <c r="C333" s="5" t="s">
        <v>17</v>
      </c>
      <c r="D333" s="5" t="str">
        <f>"张承科"</f>
        <v>张承科</v>
      </c>
      <c r="E333" s="5" t="str">
        <f t="shared" si="82"/>
        <v>男</v>
      </c>
    </row>
    <row r="334" customHeight="1" spans="1:5">
      <c r="A334" s="5">
        <v>331</v>
      </c>
      <c r="B334" s="5" t="str">
        <f t="shared" si="75"/>
        <v>JL2023009002</v>
      </c>
      <c r="C334" s="5" t="s">
        <v>17</v>
      </c>
      <c r="D334" s="5" t="str">
        <f>"王子康"</f>
        <v>王子康</v>
      </c>
      <c r="E334" s="5" t="str">
        <f t="shared" si="82"/>
        <v>男</v>
      </c>
    </row>
    <row r="335" customHeight="1" spans="1:5">
      <c r="A335" s="5">
        <v>332</v>
      </c>
      <c r="B335" s="5" t="str">
        <f t="shared" si="75"/>
        <v>JL2023009002</v>
      </c>
      <c r="C335" s="5" t="s">
        <v>17</v>
      </c>
      <c r="D335" s="5" t="str">
        <f>"李明"</f>
        <v>李明</v>
      </c>
      <c r="E335" s="5" t="str">
        <f t="shared" si="82"/>
        <v>男</v>
      </c>
    </row>
    <row r="336" customHeight="1" spans="1:5">
      <c r="A336" s="5">
        <v>333</v>
      </c>
      <c r="B336" s="5" t="str">
        <f t="shared" si="75"/>
        <v>JL2023009002</v>
      </c>
      <c r="C336" s="5" t="s">
        <v>17</v>
      </c>
      <c r="D336" s="5" t="str">
        <f>"干永芳"</f>
        <v>干永芳</v>
      </c>
      <c r="E336" s="5" t="str">
        <f t="shared" si="82"/>
        <v>男</v>
      </c>
    </row>
    <row r="337" customHeight="1" spans="1:5">
      <c r="A337" s="5">
        <v>334</v>
      </c>
      <c r="B337" s="5" t="str">
        <f t="shared" si="75"/>
        <v>JL2023009002</v>
      </c>
      <c r="C337" s="5" t="s">
        <v>17</v>
      </c>
      <c r="D337" s="5" t="str">
        <f>"丁祥青"</f>
        <v>丁祥青</v>
      </c>
      <c r="E337" s="5" t="str">
        <f t="shared" si="82"/>
        <v>男</v>
      </c>
    </row>
    <row r="338" customHeight="1" spans="1:5">
      <c r="A338" s="5">
        <v>335</v>
      </c>
      <c r="B338" s="5" t="str">
        <f t="shared" si="75"/>
        <v>JL2023009002</v>
      </c>
      <c r="C338" s="5" t="s">
        <v>17</v>
      </c>
      <c r="D338" s="5" t="str">
        <f>"尹风茹"</f>
        <v>尹风茹</v>
      </c>
      <c r="E338" s="5" t="str">
        <f t="shared" ref="E338:E341" si="83">"女"</f>
        <v>女</v>
      </c>
    </row>
    <row r="339" customHeight="1" spans="1:5">
      <c r="A339" s="5">
        <v>336</v>
      </c>
      <c r="B339" s="5" t="str">
        <f t="shared" si="75"/>
        <v>JL2023009002</v>
      </c>
      <c r="C339" s="5" t="s">
        <v>17</v>
      </c>
      <c r="D339" s="5" t="str">
        <f>"安韵"</f>
        <v>安韵</v>
      </c>
      <c r="E339" s="5" t="str">
        <f t="shared" si="83"/>
        <v>女</v>
      </c>
    </row>
    <row r="340" customHeight="1" spans="1:5">
      <c r="A340" s="5">
        <v>337</v>
      </c>
      <c r="B340" s="5" t="str">
        <f t="shared" si="75"/>
        <v>JL2023009002</v>
      </c>
      <c r="C340" s="5" t="s">
        <v>17</v>
      </c>
      <c r="D340" s="5" t="str">
        <f>"陈璇"</f>
        <v>陈璇</v>
      </c>
      <c r="E340" s="5" t="str">
        <f t="shared" si="83"/>
        <v>女</v>
      </c>
    </row>
    <row r="341" customHeight="1" spans="1:5">
      <c r="A341" s="5">
        <v>338</v>
      </c>
      <c r="B341" s="5" t="str">
        <f t="shared" si="75"/>
        <v>JL2023009002</v>
      </c>
      <c r="C341" s="5" t="s">
        <v>17</v>
      </c>
      <c r="D341" s="5" t="str">
        <f>"吴辉艳"</f>
        <v>吴辉艳</v>
      </c>
      <c r="E341" s="5" t="str">
        <f t="shared" si="83"/>
        <v>女</v>
      </c>
    </row>
    <row r="342" customHeight="1" spans="1:5">
      <c r="A342" s="5">
        <v>339</v>
      </c>
      <c r="B342" s="5" t="str">
        <f t="shared" si="75"/>
        <v>JL2023009002</v>
      </c>
      <c r="C342" s="5" t="s">
        <v>17</v>
      </c>
      <c r="D342" s="5" t="str">
        <f>"闫鹏"</f>
        <v>闫鹏</v>
      </c>
      <c r="E342" s="5" t="str">
        <f t="shared" ref="E342:E346" si="84">"男"</f>
        <v>男</v>
      </c>
    </row>
    <row r="343" customHeight="1" spans="1:5">
      <c r="A343" s="5">
        <v>340</v>
      </c>
      <c r="B343" s="5" t="str">
        <f t="shared" si="75"/>
        <v>JL2023009002</v>
      </c>
      <c r="C343" s="5" t="s">
        <v>17</v>
      </c>
      <c r="D343" s="5" t="str">
        <f>"万昱彤"</f>
        <v>万昱彤</v>
      </c>
      <c r="E343" s="5" t="str">
        <f>"女"</f>
        <v>女</v>
      </c>
    </row>
    <row r="344" customHeight="1" spans="1:5">
      <c r="A344" s="5">
        <v>341</v>
      </c>
      <c r="B344" s="5" t="str">
        <f t="shared" si="75"/>
        <v>JL2023009002</v>
      </c>
      <c r="C344" s="5" t="s">
        <v>17</v>
      </c>
      <c r="D344" s="5" t="str">
        <f>"徐浴力"</f>
        <v>徐浴力</v>
      </c>
      <c r="E344" s="5" t="str">
        <f t="shared" si="84"/>
        <v>男</v>
      </c>
    </row>
    <row r="345" customHeight="1" spans="1:5">
      <c r="A345" s="5">
        <v>342</v>
      </c>
      <c r="B345" s="5" t="str">
        <f t="shared" si="75"/>
        <v>JL2023009002</v>
      </c>
      <c r="C345" s="5" t="s">
        <v>17</v>
      </c>
      <c r="D345" s="5" t="str">
        <f>"柴爽"</f>
        <v>柴爽</v>
      </c>
      <c r="E345" s="5" t="str">
        <f t="shared" si="84"/>
        <v>男</v>
      </c>
    </row>
    <row r="346" customHeight="1" spans="1:5">
      <c r="A346" s="5">
        <v>343</v>
      </c>
      <c r="B346" s="5" t="str">
        <f t="shared" si="75"/>
        <v>JL2023009002</v>
      </c>
      <c r="C346" s="5" t="s">
        <v>17</v>
      </c>
      <c r="D346" s="5" t="str">
        <f>"王康"</f>
        <v>王康</v>
      </c>
      <c r="E346" s="5" t="str">
        <f t="shared" si="84"/>
        <v>男</v>
      </c>
    </row>
    <row r="347" customHeight="1" spans="1:5">
      <c r="A347" s="5">
        <v>344</v>
      </c>
      <c r="B347" s="5" t="str">
        <f t="shared" si="75"/>
        <v>JL2023009002</v>
      </c>
      <c r="C347" s="5" t="s">
        <v>17</v>
      </c>
      <c r="D347" s="5" t="str">
        <f>"郑子琳"</f>
        <v>郑子琳</v>
      </c>
      <c r="E347" s="5" t="str">
        <f t="shared" ref="E347:E351" si="85">"女"</f>
        <v>女</v>
      </c>
    </row>
    <row r="348" customHeight="1" spans="1:5">
      <c r="A348" s="5">
        <v>345</v>
      </c>
      <c r="B348" s="5" t="str">
        <f t="shared" si="75"/>
        <v>JL2023009002</v>
      </c>
      <c r="C348" s="5" t="s">
        <v>17</v>
      </c>
      <c r="D348" s="5" t="str">
        <f>"裴佶"</f>
        <v>裴佶</v>
      </c>
      <c r="E348" s="5" t="str">
        <f t="shared" ref="E348:E352" si="86">"男"</f>
        <v>男</v>
      </c>
    </row>
    <row r="349" customHeight="1" spans="1:5">
      <c r="A349" s="5">
        <v>346</v>
      </c>
      <c r="B349" s="5" t="str">
        <f t="shared" si="75"/>
        <v>JL2023009002</v>
      </c>
      <c r="C349" s="5" t="s">
        <v>17</v>
      </c>
      <c r="D349" s="5" t="str">
        <f>"孙睿"</f>
        <v>孙睿</v>
      </c>
      <c r="E349" s="5" t="str">
        <f t="shared" si="85"/>
        <v>女</v>
      </c>
    </row>
    <row r="350" customHeight="1" spans="1:5">
      <c r="A350" s="5">
        <v>347</v>
      </c>
      <c r="B350" s="5" t="str">
        <f t="shared" si="75"/>
        <v>JL2023009002</v>
      </c>
      <c r="C350" s="5" t="s">
        <v>17</v>
      </c>
      <c r="D350" s="5" t="str">
        <f>"付沃兴"</f>
        <v>付沃兴</v>
      </c>
      <c r="E350" s="5" t="str">
        <f t="shared" si="86"/>
        <v>男</v>
      </c>
    </row>
    <row r="351" customHeight="1" spans="1:5">
      <c r="A351" s="5">
        <v>348</v>
      </c>
      <c r="B351" s="5" t="str">
        <f t="shared" si="75"/>
        <v>JL2023009002</v>
      </c>
      <c r="C351" s="5" t="s">
        <v>17</v>
      </c>
      <c r="D351" s="5" t="str">
        <f>"李婷婷"</f>
        <v>李婷婷</v>
      </c>
      <c r="E351" s="5" t="str">
        <f t="shared" si="85"/>
        <v>女</v>
      </c>
    </row>
    <row r="352" customHeight="1" spans="1:5">
      <c r="A352" s="5">
        <v>349</v>
      </c>
      <c r="B352" s="5" t="str">
        <f t="shared" si="75"/>
        <v>JL2023009002</v>
      </c>
      <c r="C352" s="5" t="s">
        <v>17</v>
      </c>
      <c r="D352" s="5" t="str">
        <f>"李港秋"</f>
        <v>李港秋</v>
      </c>
      <c r="E352" s="5" t="str">
        <f t="shared" si="86"/>
        <v>男</v>
      </c>
    </row>
    <row r="353" customHeight="1" spans="1:5">
      <c r="A353" s="5">
        <v>350</v>
      </c>
      <c r="B353" s="5" t="str">
        <f t="shared" si="75"/>
        <v>JL2023009002</v>
      </c>
      <c r="C353" s="5" t="s">
        <v>17</v>
      </c>
      <c r="D353" s="5" t="str">
        <f>"谢冬梅"</f>
        <v>谢冬梅</v>
      </c>
      <c r="E353" s="5" t="str">
        <f t="shared" ref="E353:E357" si="87">"女"</f>
        <v>女</v>
      </c>
    </row>
    <row r="354" customHeight="1" spans="1:5">
      <c r="A354" s="5">
        <v>351</v>
      </c>
      <c r="B354" s="5" t="str">
        <f t="shared" si="75"/>
        <v>JL2023009002</v>
      </c>
      <c r="C354" s="5" t="s">
        <v>17</v>
      </c>
      <c r="D354" s="5" t="str">
        <f>"吴雨晴"</f>
        <v>吴雨晴</v>
      </c>
      <c r="E354" s="5" t="str">
        <f t="shared" si="87"/>
        <v>女</v>
      </c>
    </row>
    <row r="355" customHeight="1" spans="1:5">
      <c r="A355" s="5">
        <v>352</v>
      </c>
      <c r="B355" s="5" t="str">
        <f t="shared" si="75"/>
        <v>JL2023009002</v>
      </c>
      <c r="C355" s="5" t="s">
        <v>17</v>
      </c>
      <c r="D355" s="5" t="str">
        <f>"王庆"</f>
        <v>王庆</v>
      </c>
      <c r="E355" s="5" t="str">
        <f t="shared" si="87"/>
        <v>女</v>
      </c>
    </row>
    <row r="356" customHeight="1" spans="1:5">
      <c r="A356" s="5">
        <v>353</v>
      </c>
      <c r="B356" s="5" t="str">
        <f t="shared" si="75"/>
        <v>JL2023009002</v>
      </c>
      <c r="C356" s="5" t="s">
        <v>17</v>
      </c>
      <c r="D356" s="5" t="str">
        <f>"周梦"</f>
        <v>周梦</v>
      </c>
      <c r="E356" s="5" t="str">
        <f t="shared" si="87"/>
        <v>女</v>
      </c>
    </row>
    <row r="357" customHeight="1" spans="1:5">
      <c r="A357" s="5">
        <v>354</v>
      </c>
      <c r="B357" s="5" t="str">
        <f t="shared" si="75"/>
        <v>JL2023009002</v>
      </c>
      <c r="C357" s="5" t="s">
        <v>17</v>
      </c>
      <c r="D357" s="5" t="str">
        <f>"郝蓉蓉"</f>
        <v>郝蓉蓉</v>
      </c>
      <c r="E357" s="5" t="str">
        <f t="shared" si="87"/>
        <v>女</v>
      </c>
    </row>
    <row r="358" customHeight="1" spans="1:5">
      <c r="A358" s="5">
        <v>355</v>
      </c>
      <c r="B358" s="5" t="str">
        <f t="shared" si="75"/>
        <v>JL2023009002</v>
      </c>
      <c r="C358" s="5" t="s">
        <v>17</v>
      </c>
      <c r="D358" s="5" t="str">
        <f>"刘利生"</f>
        <v>刘利生</v>
      </c>
      <c r="E358" s="5" t="str">
        <f>"男"</f>
        <v>男</v>
      </c>
    </row>
    <row r="359" customHeight="1" spans="1:5">
      <c r="A359" s="5">
        <v>356</v>
      </c>
      <c r="B359" s="5" t="str">
        <f t="shared" si="75"/>
        <v>JL2023009002</v>
      </c>
      <c r="C359" s="5" t="s">
        <v>17</v>
      </c>
      <c r="D359" s="5" t="str">
        <f>"王光伟"</f>
        <v>王光伟</v>
      </c>
      <c r="E359" s="5" t="str">
        <f>"男"</f>
        <v>男</v>
      </c>
    </row>
    <row r="360" customHeight="1" spans="1:5">
      <c r="A360" s="5">
        <v>357</v>
      </c>
      <c r="B360" s="5" t="str">
        <f t="shared" si="75"/>
        <v>JL2023009002</v>
      </c>
      <c r="C360" s="5" t="s">
        <v>17</v>
      </c>
      <c r="D360" s="5" t="str">
        <f>"包婉玉"</f>
        <v>包婉玉</v>
      </c>
      <c r="E360" s="5" t="str">
        <f t="shared" ref="E360:E364" si="88">"女"</f>
        <v>女</v>
      </c>
    </row>
    <row r="361" customHeight="1" spans="1:5">
      <c r="A361" s="5">
        <v>358</v>
      </c>
      <c r="B361" s="5" t="str">
        <f t="shared" si="75"/>
        <v>JL2023009002</v>
      </c>
      <c r="C361" s="5" t="s">
        <v>17</v>
      </c>
      <c r="D361" s="5" t="str">
        <f>"宋娟娟"</f>
        <v>宋娟娟</v>
      </c>
      <c r="E361" s="5" t="str">
        <f t="shared" si="88"/>
        <v>女</v>
      </c>
    </row>
    <row r="362" customHeight="1" spans="1:5">
      <c r="A362" s="5">
        <v>359</v>
      </c>
      <c r="B362" s="5" t="str">
        <f t="shared" si="75"/>
        <v>JL2023009002</v>
      </c>
      <c r="C362" s="5" t="s">
        <v>17</v>
      </c>
      <c r="D362" s="5" t="str">
        <f>"刘旖旎"</f>
        <v>刘旖旎</v>
      </c>
      <c r="E362" s="5" t="str">
        <f t="shared" si="88"/>
        <v>女</v>
      </c>
    </row>
    <row r="363" customHeight="1" spans="1:5">
      <c r="A363" s="5">
        <v>360</v>
      </c>
      <c r="B363" s="5" t="str">
        <f t="shared" ref="B363:B371" si="89">"JL2023009003"</f>
        <v>JL2023009003</v>
      </c>
      <c r="C363" s="5" t="s">
        <v>18</v>
      </c>
      <c r="D363" s="5" t="str">
        <f>"吴香云"</f>
        <v>吴香云</v>
      </c>
      <c r="E363" s="5" t="str">
        <f t="shared" si="88"/>
        <v>女</v>
      </c>
    </row>
    <row r="364" customHeight="1" spans="1:5">
      <c r="A364" s="5">
        <v>361</v>
      </c>
      <c r="B364" s="5" t="str">
        <f t="shared" si="89"/>
        <v>JL2023009003</v>
      </c>
      <c r="C364" s="5" t="s">
        <v>18</v>
      </c>
      <c r="D364" s="5" t="str">
        <f>"宁心暖"</f>
        <v>宁心暖</v>
      </c>
      <c r="E364" s="5" t="str">
        <f t="shared" si="88"/>
        <v>女</v>
      </c>
    </row>
    <row r="365" customHeight="1" spans="1:5">
      <c r="A365" s="5">
        <v>362</v>
      </c>
      <c r="B365" s="5" t="str">
        <f t="shared" si="89"/>
        <v>JL2023009003</v>
      </c>
      <c r="C365" s="5" t="s">
        <v>18</v>
      </c>
      <c r="D365" s="5" t="str">
        <f>"朱永健"</f>
        <v>朱永健</v>
      </c>
      <c r="E365" s="5" t="str">
        <f>"男"</f>
        <v>男</v>
      </c>
    </row>
    <row r="366" customHeight="1" spans="1:5">
      <c r="A366" s="5">
        <v>363</v>
      </c>
      <c r="B366" s="5" t="str">
        <f t="shared" si="89"/>
        <v>JL2023009003</v>
      </c>
      <c r="C366" s="5" t="s">
        <v>18</v>
      </c>
      <c r="D366" s="5" t="str">
        <f>"黄智博"</f>
        <v>黄智博</v>
      </c>
      <c r="E366" s="5" t="str">
        <f>"男"</f>
        <v>男</v>
      </c>
    </row>
    <row r="367" customHeight="1" spans="1:5">
      <c r="A367" s="5">
        <v>364</v>
      </c>
      <c r="B367" s="5" t="str">
        <f t="shared" si="89"/>
        <v>JL2023009003</v>
      </c>
      <c r="C367" s="5" t="s">
        <v>18</v>
      </c>
      <c r="D367" s="5" t="str">
        <f>"李金橘"</f>
        <v>李金橘</v>
      </c>
      <c r="E367" s="5" t="str">
        <f t="shared" ref="E367:E371" si="90">"女"</f>
        <v>女</v>
      </c>
    </row>
    <row r="368" customHeight="1" spans="1:5">
      <c r="A368" s="5">
        <v>365</v>
      </c>
      <c r="B368" s="5" t="str">
        <f t="shared" si="89"/>
        <v>JL2023009003</v>
      </c>
      <c r="C368" s="5" t="s">
        <v>18</v>
      </c>
      <c r="D368" s="5" t="str">
        <f>"向萌"</f>
        <v>向萌</v>
      </c>
      <c r="E368" s="5" t="str">
        <f t="shared" si="90"/>
        <v>女</v>
      </c>
    </row>
    <row r="369" customHeight="1" spans="1:5">
      <c r="A369" s="5">
        <v>366</v>
      </c>
      <c r="B369" s="5" t="str">
        <f t="shared" si="89"/>
        <v>JL2023009003</v>
      </c>
      <c r="C369" s="5" t="s">
        <v>18</v>
      </c>
      <c r="D369" s="5" t="str">
        <f>"王媛媛"</f>
        <v>王媛媛</v>
      </c>
      <c r="E369" s="5" t="str">
        <f t="shared" si="90"/>
        <v>女</v>
      </c>
    </row>
    <row r="370" customHeight="1" spans="1:5">
      <c r="A370" s="5">
        <v>367</v>
      </c>
      <c r="B370" s="5" t="str">
        <f t="shared" si="89"/>
        <v>JL2023009003</v>
      </c>
      <c r="C370" s="5" t="s">
        <v>18</v>
      </c>
      <c r="D370" s="5" t="str">
        <f>"倪伟琳"</f>
        <v>倪伟琳</v>
      </c>
      <c r="E370" s="5" t="str">
        <f t="shared" si="90"/>
        <v>女</v>
      </c>
    </row>
    <row r="371" customHeight="1" spans="1:5">
      <c r="A371" s="5">
        <v>368</v>
      </c>
      <c r="B371" s="5" t="str">
        <f t="shared" si="89"/>
        <v>JL2023009003</v>
      </c>
      <c r="C371" s="5" t="s">
        <v>18</v>
      </c>
      <c r="D371" s="5" t="str">
        <f>"任靖平"</f>
        <v>任靖平</v>
      </c>
      <c r="E371" s="5" t="str">
        <f t="shared" si="90"/>
        <v>女</v>
      </c>
    </row>
    <row r="372" customHeight="1" spans="1:5">
      <c r="A372" s="5">
        <v>369</v>
      </c>
      <c r="B372" s="5" t="str">
        <f t="shared" ref="B372:B375" si="91">"JL2023009004"</f>
        <v>JL2023009004</v>
      </c>
      <c r="C372" s="5" t="s">
        <v>19</v>
      </c>
      <c r="D372" s="5" t="str">
        <f>"田赛"</f>
        <v>田赛</v>
      </c>
      <c r="E372" s="5" t="str">
        <f t="shared" ref="E372:E375" si="92">"男"</f>
        <v>男</v>
      </c>
    </row>
    <row r="373" customHeight="1" spans="1:5">
      <c r="A373" s="5">
        <v>370</v>
      </c>
      <c r="B373" s="5" t="str">
        <f t="shared" si="91"/>
        <v>JL2023009004</v>
      </c>
      <c r="C373" s="5" t="s">
        <v>19</v>
      </c>
      <c r="D373" s="5" t="str">
        <f>"于文一"</f>
        <v>于文一</v>
      </c>
      <c r="E373" s="5" t="str">
        <f t="shared" si="92"/>
        <v>男</v>
      </c>
    </row>
    <row r="374" customHeight="1" spans="1:5">
      <c r="A374" s="5">
        <v>371</v>
      </c>
      <c r="B374" s="5" t="str">
        <f t="shared" si="91"/>
        <v>JL2023009004</v>
      </c>
      <c r="C374" s="5" t="s">
        <v>19</v>
      </c>
      <c r="D374" s="5" t="str">
        <f>"骆龙敏"</f>
        <v>骆龙敏</v>
      </c>
      <c r="E374" s="5" t="str">
        <f t="shared" si="92"/>
        <v>男</v>
      </c>
    </row>
    <row r="375" customHeight="1" spans="1:5">
      <c r="A375" s="5">
        <v>372</v>
      </c>
      <c r="B375" s="5" t="str">
        <f t="shared" si="91"/>
        <v>JL2023009004</v>
      </c>
      <c r="C375" s="5" t="s">
        <v>19</v>
      </c>
      <c r="D375" s="5" t="str">
        <f>"曹汉昌"</f>
        <v>曹汉昌</v>
      </c>
      <c r="E375" s="5" t="str">
        <f t="shared" si="92"/>
        <v>男</v>
      </c>
    </row>
    <row r="376" customHeight="1" spans="1:5">
      <c r="A376" s="5">
        <v>373</v>
      </c>
      <c r="B376" s="5" t="str">
        <f t="shared" ref="B376:B381" si="93">"JL2023010001"</f>
        <v>JL2023010001</v>
      </c>
      <c r="C376" s="5" t="s">
        <v>20</v>
      </c>
      <c r="D376" s="5" t="str">
        <f>"李璐"</f>
        <v>李璐</v>
      </c>
      <c r="E376" s="5" t="str">
        <f>"女"</f>
        <v>女</v>
      </c>
    </row>
    <row r="377" customHeight="1" spans="1:5">
      <c r="A377" s="5">
        <v>374</v>
      </c>
      <c r="B377" s="5" t="str">
        <f t="shared" si="93"/>
        <v>JL2023010001</v>
      </c>
      <c r="C377" s="5" t="s">
        <v>20</v>
      </c>
      <c r="D377" s="5" t="str">
        <f>"代维宇"</f>
        <v>代维宇</v>
      </c>
      <c r="E377" s="5" t="str">
        <f t="shared" ref="E377:E382" si="94">"男"</f>
        <v>男</v>
      </c>
    </row>
    <row r="378" customHeight="1" spans="1:5">
      <c r="A378" s="5">
        <v>375</v>
      </c>
      <c r="B378" s="5" t="str">
        <f t="shared" si="93"/>
        <v>JL2023010001</v>
      </c>
      <c r="C378" s="5" t="s">
        <v>20</v>
      </c>
      <c r="D378" s="5" t="str">
        <f>"张金桃"</f>
        <v>张金桃</v>
      </c>
      <c r="E378" s="5" t="str">
        <f>"女"</f>
        <v>女</v>
      </c>
    </row>
    <row r="379" customHeight="1" spans="1:5">
      <c r="A379" s="5">
        <v>376</v>
      </c>
      <c r="B379" s="5" t="str">
        <f t="shared" si="93"/>
        <v>JL2023010001</v>
      </c>
      <c r="C379" s="5" t="s">
        <v>20</v>
      </c>
      <c r="D379" s="5" t="str">
        <f>"黄琦"</f>
        <v>黄琦</v>
      </c>
      <c r="E379" s="5" t="str">
        <f t="shared" si="94"/>
        <v>男</v>
      </c>
    </row>
    <row r="380" customHeight="1" spans="1:5">
      <c r="A380" s="5">
        <v>377</v>
      </c>
      <c r="B380" s="5" t="str">
        <f t="shared" si="93"/>
        <v>JL2023010001</v>
      </c>
      <c r="C380" s="5" t="s">
        <v>20</v>
      </c>
      <c r="D380" s="5" t="str">
        <f>"童浩"</f>
        <v>童浩</v>
      </c>
      <c r="E380" s="5" t="str">
        <f t="shared" si="94"/>
        <v>男</v>
      </c>
    </row>
    <row r="381" customHeight="1" spans="1:5">
      <c r="A381" s="5">
        <v>378</v>
      </c>
      <c r="B381" s="5" t="str">
        <f t="shared" si="93"/>
        <v>JL2023010001</v>
      </c>
      <c r="C381" s="5" t="s">
        <v>20</v>
      </c>
      <c r="D381" s="5" t="str">
        <f>"陈江川"</f>
        <v>陈江川</v>
      </c>
      <c r="E381" s="5" t="str">
        <f t="shared" si="94"/>
        <v>男</v>
      </c>
    </row>
    <row r="382" customHeight="1" spans="1:5">
      <c r="A382" s="5">
        <v>379</v>
      </c>
      <c r="B382" s="5" t="str">
        <f t="shared" ref="B382:B391" si="95">"JL2023010002"</f>
        <v>JL2023010002</v>
      </c>
      <c r="C382" s="5" t="s">
        <v>20</v>
      </c>
      <c r="D382" s="5" t="str">
        <f>"任继万"</f>
        <v>任继万</v>
      </c>
      <c r="E382" s="5" t="str">
        <f t="shared" si="94"/>
        <v>男</v>
      </c>
    </row>
    <row r="383" customHeight="1" spans="1:5">
      <c r="A383" s="5">
        <v>380</v>
      </c>
      <c r="B383" s="5" t="str">
        <f t="shared" si="95"/>
        <v>JL2023010002</v>
      </c>
      <c r="C383" s="5" t="s">
        <v>20</v>
      </c>
      <c r="D383" s="5" t="str">
        <f>"周银芳"</f>
        <v>周银芳</v>
      </c>
      <c r="E383" s="5" t="str">
        <f t="shared" ref="E383:E391" si="96">"女"</f>
        <v>女</v>
      </c>
    </row>
    <row r="384" customHeight="1" spans="1:5">
      <c r="A384" s="5">
        <v>381</v>
      </c>
      <c r="B384" s="5" t="str">
        <f t="shared" si="95"/>
        <v>JL2023010002</v>
      </c>
      <c r="C384" s="5" t="s">
        <v>20</v>
      </c>
      <c r="D384" s="5" t="str">
        <f>"胡建宇"</f>
        <v>胡建宇</v>
      </c>
      <c r="E384" s="5" t="str">
        <f t="shared" ref="E384:E387" si="97">"男"</f>
        <v>男</v>
      </c>
    </row>
    <row r="385" customHeight="1" spans="1:5">
      <c r="A385" s="5">
        <v>382</v>
      </c>
      <c r="B385" s="5" t="str">
        <f t="shared" si="95"/>
        <v>JL2023010002</v>
      </c>
      <c r="C385" s="5" t="s">
        <v>20</v>
      </c>
      <c r="D385" s="5" t="str">
        <f>"孟冰洁"</f>
        <v>孟冰洁</v>
      </c>
      <c r="E385" s="5" t="str">
        <f t="shared" si="96"/>
        <v>女</v>
      </c>
    </row>
    <row r="386" customHeight="1" spans="1:5">
      <c r="A386" s="5">
        <v>383</v>
      </c>
      <c r="B386" s="5" t="str">
        <f t="shared" si="95"/>
        <v>JL2023010002</v>
      </c>
      <c r="C386" s="5" t="s">
        <v>20</v>
      </c>
      <c r="D386" s="5" t="str">
        <f>"彭志强"</f>
        <v>彭志强</v>
      </c>
      <c r="E386" s="5" t="str">
        <f t="shared" si="97"/>
        <v>男</v>
      </c>
    </row>
    <row r="387" customHeight="1" spans="1:5">
      <c r="A387" s="5">
        <v>384</v>
      </c>
      <c r="B387" s="5" t="str">
        <f t="shared" si="95"/>
        <v>JL2023010002</v>
      </c>
      <c r="C387" s="5" t="s">
        <v>20</v>
      </c>
      <c r="D387" s="5" t="str">
        <f>"陈宇达"</f>
        <v>陈宇达</v>
      </c>
      <c r="E387" s="5" t="str">
        <f t="shared" si="97"/>
        <v>男</v>
      </c>
    </row>
    <row r="388" customHeight="1" spans="1:5">
      <c r="A388" s="5">
        <v>385</v>
      </c>
      <c r="B388" s="5" t="str">
        <f t="shared" si="95"/>
        <v>JL2023010002</v>
      </c>
      <c r="C388" s="5" t="s">
        <v>20</v>
      </c>
      <c r="D388" s="5" t="str">
        <f>"潘娟"</f>
        <v>潘娟</v>
      </c>
      <c r="E388" s="5" t="str">
        <f t="shared" si="96"/>
        <v>女</v>
      </c>
    </row>
    <row r="389" customHeight="1" spans="1:5">
      <c r="A389" s="5">
        <v>386</v>
      </c>
      <c r="B389" s="5" t="str">
        <f t="shared" si="95"/>
        <v>JL2023010002</v>
      </c>
      <c r="C389" s="5" t="s">
        <v>20</v>
      </c>
      <c r="D389" s="5" t="str">
        <f>"鲁晨彤"</f>
        <v>鲁晨彤</v>
      </c>
      <c r="E389" s="5" t="str">
        <f t="shared" si="96"/>
        <v>女</v>
      </c>
    </row>
    <row r="390" customHeight="1" spans="1:5">
      <c r="A390" s="5">
        <v>387</v>
      </c>
      <c r="B390" s="5" t="str">
        <f t="shared" si="95"/>
        <v>JL2023010002</v>
      </c>
      <c r="C390" s="5" t="s">
        <v>20</v>
      </c>
      <c r="D390" s="5" t="str">
        <f>"杨芳"</f>
        <v>杨芳</v>
      </c>
      <c r="E390" s="5" t="str">
        <f t="shared" si="96"/>
        <v>女</v>
      </c>
    </row>
    <row r="391" customHeight="1" spans="1:5">
      <c r="A391" s="5">
        <v>388</v>
      </c>
      <c r="B391" s="5" t="str">
        <f t="shared" si="95"/>
        <v>JL2023010002</v>
      </c>
      <c r="C391" s="5" t="s">
        <v>20</v>
      </c>
      <c r="D391" s="5" t="str">
        <f>"何敏"</f>
        <v>何敏</v>
      </c>
      <c r="E391" s="5" t="str">
        <f t="shared" si="96"/>
        <v>女</v>
      </c>
    </row>
    <row r="392" customHeight="1" spans="1:5">
      <c r="A392" s="5">
        <v>389</v>
      </c>
      <c r="B392" s="5" t="str">
        <f t="shared" ref="B392:B400" si="98">"JL2023011001"</f>
        <v>JL2023011001</v>
      </c>
      <c r="C392" s="5" t="s">
        <v>21</v>
      </c>
      <c r="D392" s="5" t="str">
        <f>"胡耀楹"</f>
        <v>胡耀楹</v>
      </c>
      <c r="E392" s="5" t="str">
        <f t="shared" ref="E392:E404" si="99">"男"</f>
        <v>男</v>
      </c>
    </row>
    <row r="393" customHeight="1" spans="1:5">
      <c r="A393" s="5">
        <v>390</v>
      </c>
      <c r="B393" s="5" t="str">
        <f t="shared" si="98"/>
        <v>JL2023011001</v>
      </c>
      <c r="C393" s="5" t="s">
        <v>21</v>
      </c>
      <c r="D393" s="5" t="str">
        <f>"魏新宇"</f>
        <v>魏新宇</v>
      </c>
      <c r="E393" s="5" t="str">
        <f t="shared" si="99"/>
        <v>男</v>
      </c>
    </row>
    <row r="394" customHeight="1" spans="1:5">
      <c r="A394" s="5">
        <v>391</v>
      </c>
      <c r="B394" s="5" t="str">
        <f t="shared" si="98"/>
        <v>JL2023011001</v>
      </c>
      <c r="C394" s="5" t="s">
        <v>21</v>
      </c>
      <c r="D394" s="5" t="str">
        <f>"杨子豪"</f>
        <v>杨子豪</v>
      </c>
      <c r="E394" s="5" t="str">
        <f t="shared" si="99"/>
        <v>男</v>
      </c>
    </row>
    <row r="395" customHeight="1" spans="1:5">
      <c r="A395" s="5">
        <v>392</v>
      </c>
      <c r="B395" s="5" t="str">
        <f t="shared" si="98"/>
        <v>JL2023011001</v>
      </c>
      <c r="C395" s="5" t="s">
        <v>21</v>
      </c>
      <c r="D395" s="5" t="str">
        <f>"刘庆"</f>
        <v>刘庆</v>
      </c>
      <c r="E395" s="5" t="str">
        <f t="shared" si="99"/>
        <v>男</v>
      </c>
    </row>
    <row r="396" customHeight="1" spans="1:5">
      <c r="A396" s="5">
        <v>393</v>
      </c>
      <c r="B396" s="5" t="str">
        <f t="shared" si="98"/>
        <v>JL2023011001</v>
      </c>
      <c r="C396" s="5" t="s">
        <v>21</v>
      </c>
      <c r="D396" s="5" t="str">
        <f>"王康"</f>
        <v>王康</v>
      </c>
      <c r="E396" s="5" t="str">
        <f t="shared" si="99"/>
        <v>男</v>
      </c>
    </row>
    <row r="397" s="2" customFormat="1" customHeight="1" spans="1:5">
      <c r="A397" s="5">
        <v>394</v>
      </c>
      <c r="B397" s="5" t="str">
        <f t="shared" si="98"/>
        <v>JL2023011001</v>
      </c>
      <c r="C397" s="5" t="s">
        <v>21</v>
      </c>
      <c r="D397" s="5" t="str">
        <f>"汪光明"</f>
        <v>汪光明</v>
      </c>
      <c r="E397" s="5" t="str">
        <f t="shared" si="99"/>
        <v>男</v>
      </c>
    </row>
    <row r="398" customHeight="1" spans="1:5">
      <c r="A398" s="5">
        <v>395</v>
      </c>
      <c r="B398" s="5" t="str">
        <f t="shared" si="98"/>
        <v>JL2023011001</v>
      </c>
      <c r="C398" s="5" t="s">
        <v>21</v>
      </c>
      <c r="D398" s="5" t="str">
        <f>"江湖"</f>
        <v>江湖</v>
      </c>
      <c r="E398" s="5" t="str">
        <f t="shared" si="99"/>
        <v>男</v>
      </c>
    </row>
    <row r="399" customHeight="1" spans="1:5">
      <c r="A399" s="5">
        <v>396</v>
      </c>
      <c r="B399" s="5" t="str">
        <f t="shared" si="98"/>
        <v>JL2023011001</v>
      </c>
      <c r="C399" s="5" t="s">
        <v>21</v>
      </c>
      <c r="D399" s="5" t="str">
        <f>"李超"</f>
        <v>李超</v>
      </c>
      <c r="E399" s="5" t="str">
        <f t="shared" si="99"/>
        <v>男</v>
      </c>
    </row>
    <row r="400" customHeight="1" spans="1:5">
      <c r="A400" s="5">
        <v>397</v>
      </c>
      <c r="B400" s="5" t="str">
        <f t="shared" si="98"/>
        <v>JL2023011001</v>
      </c>
      <c r="C400" s="5" t="s">
        <v>21</v>
      </c>
      <c r="D400" s="5" t="str">
        <f>"杨永青"</f>
        <v>杨永青</v>
      </c>
      <c r="E400" s="5" t="str">
        <f t="shared" si="99"/>
        <v>男</v>
      </c>
    </row>
    <row r="401" customHeight="1" spans="1:5">
      <c r="A401" s="5">
        <v>398</v>
      </c>
      <c r="B401" s="5" t="str">
        <f t="shared" ref="B401:B404" si="100">"JL2023012001"</f>
        <v>JL2023012001</v>
      </c>
      <c r="C401" s="5" t="s">
        <v>22</v>
      </c>
      <c r="D401" s="5" t="str">
        <f>"郭立成"</f>
        <v>郭立成</v>
      </c>
      <c r="E401" s="5" t="str">
        <f t="shared" si="99"/>
        <v>男</v>
      </c>
    </row>
    <row r="402" customHeight="1" spans="1:5">
      <c r="A402" s="5">
        <v>399</v>
      </c>
      <c r="B402" s="5" t="str">
        <f t="shared" si="100"/>
        <v>JL2023012001</v>
      </c>
      <c r="C402" s="5" t="s">
        <v>22</v>
      </c>
      <c r="D402" s="5" t="str">
        <f>"王天伦"</f>
        <v>王天伦</v>
      </c>
      <c r="E402" s="5" t="str">
        <f t="shared" si="99"/>
        <v>男</v>
      </c>
    </row>
    <row r="403" customHeight="1" spans="1:5">
      <c r="A403" s="5">
        <v>400</v>
      </c>
      <c r="B403" s="5" t="str">
        <f t="shared" si="100"/>
        <v>JL2023012001</v>
      </c>
      <c r="C403" s="5" t="s">
        <v>22</v>
      </c>
      <c r="D403" s="5" t="str">
        <f>"穆良"</f>
        <v>穆良</v>
      </c>
      <c r="E403" s="5" t="str">
        <f t="shared" si="99"/>
        <v>男</v>
      </c>
    </row>
    <row r="404" customHeight="1" spans="1:5">
      <c r="A404" s="5">
        <v>401</v>
      </c>
      <c r="B404" s="5" t="str">
        <f t="shared" si="100"/>
        <v>JL2023012001</v>
      </c>
      <c r="C404" s="5" t="s">
        <v>22</v>
      </c>
      <c r="D404" s="5" t="str">
        <f>"肖智东"</f>
        <v>肖智东</v>
      </c>
      <c r="E404" s="5" t="str">
        <f t="shared" si="99"/>
        <v>男</v>
      </c>
    </row>
    <row r="405" customHeight="1" spans="1:5">
      <c r="A405" s="5">
        <v>402</v>
      </c>
      <c r="B405" s="5" t="str">
        <f t="shared" ref="B405:B407" si="101">"JL2023012002"</f>
        <v>JL2023012002</v>
      </c>
      <c r="C405" s="5" t="s">
        <v>22</v>
      </c>
      <c r="D405" s="5" t="str">
        <f>"王子文"</f>
        <v>王子文</v>
      </c>
      <c r="E405" s="5" t="str">
        <f>"女"</f>
        <v>女</v>
      </c>
    </row>
    <row r="406" customHeight="1" spans="1:5">
      <c r="A406" s="5">
        <v>403</v>
      </c>
      <c r="B406" s="5" t="str">
        <f t="shared" si="101"/>
        <v>JL2023012002</v>
      </c>
      <c r="C406" s="5" t="s">
        <v>22</v>
      </c>
      <c r="D406" s="5" t="str">
        <f>"梁飞"</f>
        <v>梁飞</v>
      </c>
      <c r="E406" s="5" t="str">
        <f t="shared" ref="E406:E410" si="102">"男"</f>
        <v>男</v>
      </c>
    </row>
    <row r="407" customHeight="1" spans="1:5">
      <c r="A407" s="5">
        <v>404</v>
      </c>
      <c r="B407" s="5" t="str">
        <f t="shared" si="101"/>
        <v>JL2023012002</v>
      </c>
      <c r="C407" s="5" t="s">
        <v>22</v>
      </c>
      <c r="D407" s="5" t="str">
        <f>"高宁"</f>
        <v>高宁</v>
      </c>
      <c r="E407" s="5" t="str">
        <f t="shared" ref="E407:E412" si="103">"女"</f>
        <v>女</v>
      </c>
    </row>
    <row r="408" customHeight="1" spans="1:5">
      <c r="A408" s="5">
        <v>405</v>
      </c>
      <c r="B408" s="5" t="str">
        <f t="shared" ref="B408:B422" si="104">"JL2023013001"</f>
        <v>JL2023013001</v>
      </c>
      <c r="C408" s="5" t="s">
        <v>23</v>
      </c>
      <c r="D408" s="5" t="str">
        <f>"瞿欢"</f>
        <v>瞿欢</v>
      </c>
      <c r="E408" s="5" t="str">
        <f t="shared" si="102"/>
        <v>男</v>
      </c>
    </row>
    <row r="409" customHeight="1" spans="1:5">
      <c r="A409" s="5">
        <v>406</v>
      </c>
      <c r="B409" s="5" t="str">
        <f t="shared" si="104"/>
        <v>JL2023013001</v>
      </c>
      <c r="C409" s="5" t="s">
        <v>23</v>
      </c>
      <c r="D409" s="5" t="str">
        <f>"李灿"</f>
        <v>李灿</v>
      </c>
      <c r="E409" s="5" t="str">
        <f t="shared" si="102"/>
        <v>男</v>
      </c>
    </row>
    <row r="410" customHeight="1" spans="1:5">
      <c r="A410" s="5">
        <v>407</v>
      </c>
      <c r="B410" s="5" t="str">
        <f t="shared" si="104"/>
        <v>JL2023013001</v>
      </c>
      <c r="C410" s="5" t="s">
        <v>23</v>
      </c>
      <c r="D410" s="5" t="str">
        <f>"张鑫"</f>
        <v>张鑫</v>
      </c>
      <c r="E410" s="5" t="str">
        <f t="shared" si="102"/>
        <v>男</v>
      </c>
    </row>
    <row r="411" customHeight="1" spans="1:5">
      <c r="A411" s="5">
        <v>408</v>
      </c>
      <c r="B411" s="5" t="str">
        <f t="shared" si="104"/>
        <v>JL2023013001</v>
      </c>
      <c r="C411" s="5" t="s">
        <v>23</v>
      </c>
      <c r="D411" s="5" t="str">
        <f>"张佳丽"</f>
        <v>张佳丽</v>
      </c>
      <c r="E411" s="5" t="str">
        <f t="shared" si="103"/>
        <v>女</v>
      </c>
    </row>
    <row r="412" customHeight="1" spans="1:5">
      <c r="A412" s="5">
        <v>409</v>
      </c>
      <c r="B412" s="5" t="str">
        <f t="shared" si="104"/>
        <v>JL2023013001</v>
      </c>
      <c r="C412" s="5" t="s">
        <v>23</v>
      </c>
      <c r="D412" s="5" t="str">
        <f>"刘紫玲"</f>
        <v>刘紫玲</v>
      </c>
      <c r="E412" s="5" t="str">
        <f t="shared" si="103"/>
        <v>女</v>
      </c>
    </row>
    <row r="413" customHeight="1" spans="1:5">
      <c r="A413" s="5">
        <v>410</v>
      </c>
      <c r="B413" s="5" t="str">
        <f t="shared" si="104"/>
        <v>JL2023013001</v>
      </c>
      <c r="C413" s="5" t="s">
        <v>23</v>
      </c>
      <c r="D413" s="5" t="str">
        <f>"付自建"</f>
        <v>付自建</v>
      </c>
      <c r="E413" s="5" t="str">
        <f t="shared" ref="E413:E419" si="105">"男"</f>
        <v>男</v>
      </c>
    </row>
    <row r="414" customHeight="1" spans="1:5">
      <c r="A414" s="5">
        <v>411</v>
      </c>
      <c r="B414" s="5" t="str">
        <f t="shared" si="104"/>
        <v>JL2023013001</v>
      </c>
      <c r="C414" s="5" t="s">
        <v>23</v>
      </c>
      <c r="D414" s="5" t="str">
        <f>"黄慧子"</f>
        <v>黄慧子</v>
      </c>
      <c r="E414" s="5" t="str">
        <f>"女"</f>
        <v>女</v>
      </c>
    </row>
    <row r="415" customHeight="1" spans="1:5">
      <c r="A415" s="5">
        <v>412</v>
      </c>
      <c r="B415" s="5" t="str">
        <f t="shared" si="104"/>
        <v>JL2023013001</v>
      </c>
      <c r="C415" s="5" t="s">
        <v>23</v>
      </c>
      <c r="D415" s="5" t="str">
        <f>"陈思衡"</f>
        <v>陈思衡</v>
      </c>
      <c r="E415" s="5" t="str">
        <f t="shared" si="105"/>
        <v>男</v>
      </c>
    </row>
    <row r="416" customHeight="1" spans="1:5">
      <c r="A416" s="5">
        <v>413</v>
      </c>
      <c r="B416" s="5" t="str">
        <f t="shared" si="104"/>
        <v>JL2023013001</v>
      </c>
      <c r="C416" s="5" t="s">
        <v>23</v>
      </c>
      <c r="D416" s="5" t="str">
        <f>"张书波"</f>
        <v>张书波</v>
      </c>
      <c r="E416" s="5" t="str">
        <f t="shared" si="105"/>
        <v>男</v>
      </c>
    </row>
    <row r="417" customHeight="1" spans="1:5">
      <c r="A417" s="5">
        <v>414</v>
      </c>
      <c r="B417" s="5" t="str">
        <f t="shared" si="104"/>
        <v>JL2023013001</v>
      </c>
      <c r="C417" s="5" t="s">
        <v>23</v>
      </c>
      <c r="D417" s="5" t="str">
        <f>"刘锐"</f>
        <v>刘锐</v>
      </c>
      <c r="E417" s="5" t="str">
        <f t="shared" si="105"/>
        <v>男</v>
      </c>
    </row>
    <row r="418" customHeight="1" spans="1:5">
      <c r="A418" s="5">
        <v>415</v>
      </c>
      <c r="B418" s="5" t="str">
        <f t="shared" si="104"/>
        <v>JL2023013001</v>
      </c>
      <c r="C418" s="5" t="s">
        <v>23</v>
      </c>
      <c r="D418" s="5" t="str">
        <f>"李直"</f>
        <v>李直</v>
      </c>
      <c r="E418" s="5" t="str">
        <f t="shared" si="105"/>
        <v>男</v>
      </c>
    </row>
    <row r="419" customHeight="1" spans="1:5">
      <c r="A419" s="5">
        <v>416</v>
      </c>
      <c r="B419" s="5" t="str">
        <f t="shared" si="104"/>
        <v>JL2023013001</v>
      </c>
      <c r="C419" s="5" t="s">
        <v>23</v>
      </c>
      <c r="D419" s="5" t="str">
        <f>"杨崇鑫"</f>
        <v>杨崇鑫</v>
      </c>
      <c r="E419" s="5" t="str">
        <f t="shared" si="105"/>
        <v>男</v>
      </c>
    </row>
    <row r="420" customHeight="1" spans="1:5">
      <c r="A420" s="5">
        <v>417</v>
      </c>
      <c r="B420" s="5" t="str">
        <f t="shared" si="104"/>
        <v>JL2023013001</v>
      </c>
      <c r="C420" s="5" t="s">
        <v>23</v>
      </c>
      <c r="D420" s="5" t="str">
        <f>"李婧"</f>
        <v>李婧</v>
      </c>
      <c r="E420" s="5" t="str">
        <f t="shared" ref="E420:E422" si="106">"女"</f>
        <v>女</v>
      </c>
    </row>
    <row r="421" customHeight="1" spans="1:5">
      <c r="A421" s="5">
        <v>418</v>
      </c>
      <c r="B421" s="5" t="str">
        <f t="shared" si="104"/>
        <v>JL2023013001</v>
      </c>
      <c r="C421" s="5" t="s">
        <v>23</v>
      </c>
      <c r="D421" s="5" t="str">
        <f>"罗翠荣"</f>
        <v>罗翠荣</v>
      </c>
      <c r="E421" s="5" t="str">
        <f t="shared" si="106"/>
        <v>女</v>
      </c>
    </row>
    <row r="422" customHeight="1" spans="1:5">
      <c r="A422" s="5">
        <v>419</v>
      </c>
      <c r="B422" s="5" t="str">
        <f t="shared" si="104"/>
        <v>JL2023013001</v>
      </c>
      <c r="C422" s="5" t="s">
        <v>23</v>
      </c>
      <c r="D422" s="5" t="str">
        <f>"张来钰"</f>
        <v>张来钰</v>
      </c>
      <c r="E422" s="5" t="str">
        <f t="shared" si="106"/>
        <v>女</v>
      </c>
    </row>
    <row r="423" customHeight="1" spans="1:5">
      <c r="A423" s="5">
        <v>420</v>
      </c>
      <c r="B423" s="5" t="str">
        <f t="shared" ref="B423:B428" si="107">"JL2023014001"</f>
        <v>JL2023014001</v>
      </c>
      <c r="C423" s="5" t="s">
        <v>24</v>
      </c>
      <c r="D423" s="5" t="str">
        <f>"龚晓强"</f>
        <v>龚晓强</v>
      </c>
      <c r="E423" s="5" t="str">
        <f t="shared" ref="E423:E428" si="108">"男"</f>
        <v>男</v>
      </c>
    </row>
    <row r="424" customHeight="1" spans="1:5">
      <c r="A424" s="5">
        <v>421</v>
      </c>
      <c r="B424" s="5" t="str">
        <f t="shared" si="107"/>
        <v>JL2023014001</v>
      </c>
      <c r="C424" s="5" t="s">
        <v>24</v>
      </c>
      <c r="D424" s="5" t="str">
        <f>"罗菲"</f>
        <v>罗菲</v>
      </c>
      <c r="E424" s="5" t="str">
        <f t="shared" si="108"/>
        <v>男</v>
      </c>
    </row>
    <row r="425" customHeight="1" spans="1:5">
      <c r="A425" s="5">
        <v>422</v>
      </c>
      <c r="B425" s="5" t="str">
        <f t="shared" si="107"/>
        <v>JL2023014001</v>
      </c>
      <c r="C425" s="5" t="s">
        <v>24</v>
      </c>
      <c r="D425" s="5" t="str">
        <f>"陈诚"</f>
        <v>陈诚</v>
      </c>
      <c r="E425" s="5" t="str">
        <f t="shared" si="108"/>
        <v>男</v>
      </c>
    </row>
    <row r="426" customHeight="1" spans="1:5">
      <c r="A426" s="5">
        <v>423</v>
      </c>
      <c r="B426" s="5" t="str">
        <f t="shared" si="107"/>
        <v>JL2023014001</v>
      </c>
      <c r="C426" s="5" t="s">
        <v>24</v>
      </c>
      <c r="D426" s="5" t="str">
        <f>"吴朵"</f>
        <v>吴朵</v>
      </c>
      <c r="E426" s="5" t="str">
        <f t="shared" si="108"/>
        <v>男</v>
      </c>
    </row>
    <row r="427" customHeight="1" spans="1:5">
      <c r="A427" s="5">
        <v>424</v>
      </c>
      <c r="B427" s="5" t="str">
        <f t="shared" si="107"/>
        <v>JL2023014001</v>
      </c>
      <c r="C427" s="5" t="s">
        <v>24</v>
      </c>
      <c r="D427" s="5" t="str">
        <f>"叶中伟"</f>
        <v>叶中伟</v>
      </c>
      <c r="E427" s="5" t="str">
        <f t="shared" si="108"/>
        <v>男</v>
      </c>
    </row>
    <row r="428" customHeight="1" spans="1:5">
      <c r="A428" s="5">
        <v>425</v>
      </c>
      <c r="B428" s="5" t="str">
        <f t="shared" si="107"/>
        <v>JL2023014001</v>
      </c>
      <c r="C428" s="5" t="s">
        <v>24</v>
      </c>
      <c r="D428" s="5" t="str">
        <f>"裴本灿"</f>
        <v>裴本灿</v>
      </c>
      <c r="E428" s="5" t="str">
        <f t="shared" si="108"/>
        <v>男</v>
      </c>
    </row>
    <row r="429" customHeight="1" spans="1:5">
      <c r="A429" s="5">
        <v>426</v>
      </c>
      <c r="B429" s="5" t="str">
        <f t="shared" ref="B429:B433" si="109">"JL2023014002"</f>
        <v>JL2023014002</v>
      </c>
      <c r="C429" s="5" t="s">
        <v>25</v>
      </c>
      <c r="D429" s="5" t="str">
        <f>"朱慧慧"</f>
        <v>朱慧慧</v>
      </c>
      <c r="E429" s="5" t="str">
        <f t="shared" ref="E429:E433" si="110">"女"</f>
        <v>女</v>
      </c>
    </row>
    <row r="430" customHeight="1" spans="1:5">
      <c r="A430" s="5">
        <v>427</v>
      </c>
      <c r="B430" s="5" t="str">
        <f t="shared" si="109"/>
        <v>JL2023014002</v>
      </c>
      <c r="C430" s="5" t="s">
        <v>25</v>
      </c>
      <c r="D430" s="5" t="str">
        <f>"周洁"</f>
        <v>周洁</v>
      </c>
      <c r="E430" s="5" t="str">
        <f t="shared" si="110"/>
        <v>女</v>
      </c>
    </row>
    <row r="431" customHeight="1" spans="1:5">
      <c r="A431" s="5">
        <v>428</v>
      </c>
      <c r="B431" s="5" t="str">
        <f t="shared" si="109"/>
        <v>JL2023014002</v>
      </c>
      <c r="C431" s="5" t="s">
        <v>25</v>
      </c>
      <c r="D431" s="5" t="str">
        <f>"徐超"</f>
        <v>徐超</v>
      </c>
      <c r="E431" s="5" t="str">
        <f t="shared" ref="E431:E434" si="111">"男"</f>
        <v>男</v>
      </c>
    </row>
    <row r="432" customHeight="1" spans="1:5">
      <c r="A432" s="5">
        <v>429</v>
      </c>
      <c r="B432" s="5" t="str">
        <f t="shared" si="109"/>
        <v>JL2023014002</v>
      </c>
      <c r="C432" s="5" t="s">
        <v>25</v>
      </c>
      <c r="D432" s="5" t="str">
        <f>"李文凯"</f>
        <v>李文凯</v>
      </c>
      <c r="E432" s="5" t="str">
        <f t="shared" si="111"/>
        <v>男</v>
      </c>
    </row>
    <row r="433" customHeight="1" spans="1:5">
      <c r="A433" s="5">
        <v>430</v>
      </c>
      <c r="B433" s="5" t="str">
        <f t="shared" si="109"/>
        <v>JL2023014002</v>
      </c>
      <c r="C433" s="5" t="s">
        <v>25</v>
      </c>
      <c r="D433" s="5" t="str">
        <f>"叶泓婕"</f>
        <v>叶泓婕</v>
      </c>
      <c r="E433" s="5" t="str">
        <f t="shared" si="110"/>
        <v>女</v>
      </c>
    </row>
    <row r="434" customHeight="1" spans="1:5">
      <c r="A434" s="5">
        <v>431</v>
      </c>
      <c r="B434" s="5" t="str">
        <f t="shared" ref="B434:B439" si="112">"JL2023015001"</f>
        <v>JL2023015001</v>
      </c>
      <c r="C434" s="5" t="s">
        <v>26</v>
      </c>
      <c r="D434" s="5" t="str">
        <f>"谢楚"</f>
        <v>谢楚</v>
      </c>
      <c r="E434" s="5" t="str">
        <f t="shared" si="111"/>
        <v>男</v>
      </c>
    </row>
    <row r="435" customHeight="1" spans="1:5">
      <c r="A435" s="5">
        <v>432</v>
      </c>
      <c r="B435" s="5" t="str">
        <f t="shared" si="112"/>
        <v>JL2023015001</v>
      </c>
      <c r="C435" s="5" t="s">
        <v>26</v>
      </c>
      <c r="D435" s="5" t="str">
        <f>"常子露"</f>
        <v>常子露</v>
      </c>
      <c r="E435" s="5" t="str">
        <f t="shared" ref="E435:E441" si="113">"女"</f>
        <v>女</v>
      </c>
    </row>
    <row r="436" customHeight="1" spans="1:5">
      <c r="A436" s="5">
        <v>433</v>
      </c>
      <c r="B436" s="5" t="str">
        <f t="shared" si="112"/>
        <v>JL2023015001</v>
      </c>
      <c r="C436" s="5" t="s">
        <v>26</v>
      </c>
      <c r="D436" s="5" t="str">
        <f>"陈雷明"</f>
        <v>陈雷明</v>
      </c>
      <c r="E436" s="5" t="str">
        <f t="shared" ref="E436:E439" si="114">"男"</f>
        <v>男</v>
      </c>
    </row>
    <row r="437" customHeight="1" spans="1:5">
      <c r="A437" s="5">
        <v>434</v>
      </c>
      <c r="B437" s="5" t="str">
        <f t="shared" si="112"/>
        <v>JL2023015001</v>
      </c>
      <c r="C437" s="5" t="s">
        <v>26</v>
      </c>
      <c r="D437" s="5" t="str">
        <f>"黄波"</f>
        <v>黄波</v>
      </c>
      <c r="E437" s="5" t="str">
        <f t="shared" si="113"/>
        <v>女</v>
      </c>
    </row>
    <row r="438" customHeight="1" spans="1:5">
      <c r="A438" s="5">
        <v>435</v>
      </c>
      <c r="B438" s="5" t="str">
        <f t="shared" si="112"/>
        <v>JL2023015001</v>
      </c>
      <c r="C438" s="5" t="s">
        <v>26</v>
      </c>
      <c r="D438" s="5" t="str">
        <f>"张亚旗"</f>
        <v>张亚旗</v>
      </c>
      <c r="E438" s="5" t="str">
        <f t="shared" si="114"/>
        <v>男</v>
      </c>
    </row>
    <row r="439" customHeight="1" spans="1:5">
      <c r="A439" s="5">
        <v>436</v>
      </c>
      <c r="B439" s="5" t="str">
        <f t="shared" si="112"/>
        <v>JL2023015001</v>
      </c>
      <c r="C439" s="5" t="s">
        <v>26</v>
      </c>
      <c r="D439" s="5" t="str">
        <f>"王梁飞"</f>
        <v>王梁飞</v>
      </c>
      <c r="E439" s="5" t="str">
        <f t="shared" si="114"/>
        <v>男</v>
      </c>
    </row>
    <row r="440" customHeight="1" spans="1:5">
      <c r="A440" s="5">
        <v>437</v>
      </c>
      <c r="B440" s="5" t="str">
        <f t="shared" ref="B440:B442" si="115">"JL2023015002"</f>
        <v>JL2023015002</v>
      </c>
      <c r="C440" s="5" t="s">
        <v>27</v>
      </c>
      <c r="D440" s="5" t="str">
        <f>"刘梦杰"</f>
        <v>刘梦杰</v>
      </c>
      <c r="E440" s="5" t="str">
        <f t="shared" si="113"/>
        <v>女</v>
      </c>
    </row>
    <row r="441" customHeight="1" spans="1:5">
      <c r="A441" s="5">
        <v>438</v>
      </c>
      <c r="B441" s="5" t="str">
        <f t="shared" si="115"/>
        <v>JL2023015002</v>
      </c>
      <c r="C441" s="5" t="s">
        <v>27</v>
      </c>
      <c r="D441" s="5" t="s">
        <v>28</v>
      </c>
      <c r="E441" s="5" t="str">
        <f t="shared" si="113"/>
        <v>女</v>
      </c>
    </row>
    <row r="442" s="2" customFormat="1" customHeight="1" spans="1:5">
      <c r="A442" s="5">
        <v>439</v>
      </c>
      <c r="B442" s="5" t="str">
        <f t="shared" si="115"/>
        <v>JL2023015002</v>
      </c>
      <c r="C442" s="5" t="s">
        <v>27</v>
      </c>
      <c r="D442" s="5" t="str">
        <f>"戴乐"</f>
        <v>戴乐</v>
      </c>
      <c r="E442" s="5" t="str">
        <f>"男"</f>
        <v>男</v>
      </c>
    </row>
    <row r="443" customHeight="1" spans="1:5">
      <c r="A443" s="5">
        <v>440</v>
      </c>
      <c r="B443" s="5" t="str">
        <f t="shared" ref="B443:B450" si="116">"JL2023015003"</f>
        <v>JL2023015003</v>
      </c>
      <c r="C443" s="5" t="s">
        <v>29</v>
      </c>
      <c r="D443" s="5" t="str">
        <f>"李丹"</f>
        <v>李丹</v>
      </c>
      <c r="E443" s="5" t="str">
        <f t="shared" ref="E443:E446" si="117">"女"</f>
        <v>女</v>
      </c>
    </row>
    <row r="444" customHeight="1" spans="1:5">
      <c r="A444" s="5">
        <v>441</v>
      </c>
      <c r="B444" s="5" t="str">
        <f t="shared" si="116"/>
        <v>JL2023015003</v>
      </c>
      <c r="C444" s="5" t="s">
        <v>29</v>
      </c>
      <c r="D444" s="5" t="str">
        <f>"彭鑫瑶"</f>
        <v>彭鑫瑶</v>
      </c>
      <c r="E444" s="5" t="str">
        <f t="shared" si="117"/>
        <v>女</v>
      </c>
    </row>
    <row r="445" customHeight="1" spans="1:5">
      <c r="A445" s="5">
        <v>442</v>
      </c>
      <c r="B445" s="5" t="str">
        <f t="shared" si="116"/>
        <v>JL2023015003</v>
      </c>
      <c r="C445" s="5" t="s">
        <v>29</v>
      </c>
      <c r="D445" s="5" t="str">
        <f>"秦芹芊"</f>
        <v>秦芹芊</v>
      </c>
      <c r="E445" s="5" t="str">
        <f t="shared" si="117"/>
        <v>女</v>
      </c>
    </row>
    <row r="446" customHeight="1" spans="1:5">
      <c r="A446" s="5">
        <v>443</v>
      </c>
      <c r="B446" s="5" t="str">
        <f t="shared" si="116"/>
        <v>JL2023015003</v>
      </c>
      <c r="C446" s="5" t="s">
        <v>29</v>
      </c>
      <c r="D446" s="5" t="str">
        <f>"熊吕婷"</f>
        <v>熊吕婷</v>
      </c>
      <c r="E446" s="5" t="str">
        <f t="shared" si="117"/>
        <v>女</v>
      </c>
    </row>
    <row r="447" customHeight="1" spans="1:5">
      <c r="A447" s="5">
        <v>444</v>
      </c>
      <c r="B447" s="5" t="str">
        <f t="shared" si="116"/>
        <v>JL2023015003</v>
      </c>
      <c r="C447" s="5" t="s">
        <v>29</v>
      </c>
      <c r="D447" s="5" t="str">
        <f>"李国海"</f>
        <v>李国海</v>
      </c>
      <c r="E447" s="5" t="str">
        <f>"男"</f>
        <v>男</v>
      </c>
    </row>
    <row r="448" customHeight="1" spans="1:5">
      <c r="A448" s="5">
        <v>445</v>
      </c>
      <c r="B448" s="5" t="str">
        <f t="shared" si="116"/>
        <v>JL2023015003</v>
      </c>
      <c r="C448" s="5" t="s">
        <v>29</v>
      </c>
      <c r="D448" s="5" t="str">
        <f>"郑向前"</f>
        <v>郑向前</v>
      </c>
      <c r="E448" s="5" t="str">
        <f t="shared" ref="E448:E451" si="118">"女"</f>
        <v>女</v>
      </c>
    </row>
    <row r="449" customHeight="1" spans="1:5">
      <c r="A449" s="5">
        <v>446</v>
      </c>
      <c r="B449" s="5" t="str">
        <f t="shared" si="116"/>
        <v>JL2023015003</v>
      </c>
      <c r="C449" s="5" t="s">
        <v>29</v>
      </c>
      <c r="D449" s="5" t="str">
        <f>"杜兴玥"</f>
        <v>杜兴玥</v>
      </c>
      <c r="E449" s="5" t="str">
        <f t="shared" si="118"/>
        <v>女</v>
      </c>
    </row>
    <row r="450" customHeight="1" spans="1:5">
      <c r="A450" s="5">
        <v>447</v>
      </c>
      <c r="B450" s="5" t="str">
        <f t="shared" si="116"/>
        <v>JL2023015003</v>
      </c>
      <c r="C450" s="5" t="s">
        <v>29</v>
      </c>
      <c r="D450" s="5" t="str">
        <f>"胡慧慧"</f>
        <v>胡慧慧</v>
      </c>
      <c r="E450" s="5" t="str">
        <f t="shared" si="118"/>
        <v>女</v>
      </c>
    </row>
    <row r="451" customHeight="1" spans="1:5">
      <c r="A451" s="5">
        <v>448</v>
      </c>
      <c r="B451" s="5" t="str">
        <f t="shared" ref="B451:B453" si="119">"JL2023016001"</f>
        <v>JL2023016001</v>
      </c>
      <c r="C451" s="5" t="s">
        <v>30</v>
      </c>
      <c r="D451" s="5" t="str">
        <f>"杨琼"</f>
        <v>杨琼</v>
      </c>
      <c r="E451" s="5" t="str">
        <f t="shared" si="118"/>
        <v>女</v>
      </c>
    </row>
    <row r="452" customHeight="1" spans="1:5">
      <c r="A452" s="5">
        <v>449</v>
      </c>
      <c r="B452" s="5" t="str">
        <f t="shared" si="119"/>
        <v>JL2023016001</v>
      </c>
      <c r="C452" s="5" t="s">
        <v>30</v>
      </c>
      <c r="D452" s="5" t="str">
        <f>"刘健"</f>
        <v>刘健</v>
      </c>
      <c r="E452" s="5" t="str">
        <f>"男"</f>
        <v>男</v>
      </c>
    </row>
    <row r="453" customHeight="1" spans="1:5">
      <c r="A453" s="5">
        <v>450</v>
      </c>
      <c r="B453" s="5" t="str">
        <f t="shared" si="119"/>
        <v>JL2023016001</v>
      </c>
      <c r="C453" s="5" t="s">
        <v>30</v>
      </c>
      <c r="D453" s="5" t="str">
        <f>"牛佳怡"</f>
        <v>牛佳怡</v>
      </c>
      <c r="E453" s="5" t="str">
        <f t="shared" ref="E453:E460" si="120">"女"</f>
        <v>女</v>
      </c>
    </row>
    <row r="454" customHeight="1" spans="1:5">
      <c r="A454" s="5">
        <v>451</v>
      </c>
      <c r="B454" s="5" t="str">
        <f t="shared" ref="B454:B464" si="121">"JL2023016002"</f>
        <v>JL2023016002</v>
      </c>
      <c r="C454" s="5" t="s">
        <v>30</v>
      </c>
      <c r="D454" s="5" t="str">
        <f>"程子文"</f>
        <v>程子文</v>
      </c>
      <c r="E454" s="5" t="str">
        <f t="shared" si="120"/>
        <v>女</v>
      </c>
    </row>
    <row r="455" customHeight="1" spans="1:5">
      <c r="A455" s="5">
        <v>452</v>
      </c>
      <c r="B455" s="5" t="str">
        <f t="shared" si="121"/>
        <v>JL2023016002</v>
      </c>
      <c r="C455" s="5" t="s">
        <v>30</v>
      </c>
      <c r="D455" s="5" t="str">
        <f>"黄梦玲"</f>
        <v>黄梦玲</v>
      </c>
      <c r="E455" s="5" t="str">
        <f t="shared" si="120"/>
        <v>女</v>
      </c>
    </row>
    <row r="456" customHeight="1" spans="1:5">
      <c r="A456" s="5">
        <v>453</v>
      </c>
      <c r="B456" s="5" t="str">
        <f t="shared" si="121"/>
        <v>JL2023016002</v>
      </c>
      <c r="C456" s="5" t="s">
        <v>30</v>
      </c>
      <c r="D456" s="5" t="str">
        <f>"彭慧敏"</f>
        <v>彭慧敏</v>
      </c>
      <c r="E456" s="5" t="str">
        <f t="shared" si="120"/>
        <v>女</v>
      </c>
    </row>
    <row r="457" customHeight="1" spans="1:5">
      <c r="A457" s="5">
        <v>454</v>
      </c>
      <c r="B457" s="5" t="str">
        <f t="shared" si="121"/>
        <v>JL2023016002</v>
      </c>
      <c r="C457" s="5" t="s">
        <v>30</v>
      </c>
      <c r="D457" s="5" t="str">
        <f>"胡靓"</f>
        <v>胡靓</v>
      </c>
      <c r="E457" s="5" t="str">
        <f t="shared" si="120"/>
        <v>女</v>
      </c>
    </row>
    <row r="458" customHeight="1" spans="1:5">
      <c r="A458" s="5">
        <v>455</v>
      </c>
      <c r="B458" s="5" t="str">
        <f t="shared" si="121"/>
        <v>JL2023016002</v>
      </c>
      <c r="C458" s="5" t="s">
        <v>30</v>
      </c>
      <c r="D458" s="5" t="str">
        <f>"向晓月"</f>
        <v>向晓月</v>
      </c>
      <c r="E458" s="5" t="str">
        <f t="shared" si="120"/>
        <v>女</v>
      </c>
    </row>
    <row r="459" customHeight="1" spans="1:5">
      <c r="A459" s="5">
        <v>456</v>
      </c>
      <c r="B459" s="5" t="str">
        <f t="shared" si="121"/>
        <v>JL2023016002</v>
      </c>
      <c r="C459" s="5" t="s">
        <v>30</v>
      </c>
      <c r="D459" s="5" t="str">
        <f>"高亚丽"</f>
        <v>高亚丽</v>
      </c>
      <c r="E459" s="5" t="str">
        <f t="shared" si="120"/>
        <v>女</v>
      </c>
    </row>
    <row r="460" customHeight="1" spans="1:5">
      <c r="A460" s="5">
        <v>457</v>
      </c>
      <c r="B460" s="5" t="str">
        <f t="shared" si="121"/>
        <v>JL2023016002</v>
      </c>
      <c r="C460" s="5" t="s">
        <v>30</v>
      </c>
      <c r="D460" s="5" t="str">
        <f>"朱亦凡"</f>
        <v>朱亦凡</v>
      </c>
      <c r="E460" s="5" t="str">
        <f t="shared" si="120"/>
        <v>女</v>
      </c>
    </row>
    <row r="461" customHeight="1" spans="1:5">
      <c r="A461" s="5">
        <v>458</v>
      </c>
      <c r="B461" s="5" t="str">
        <f t="shared" si="121"/>
        <v>JL2023016002</v>
      </c>
      <c r="C461" s="5" t="s">
        <v>30</v>
      </c>
      <c r="D461" s="5" t="str">
        <f>"杨非"</f>
        <v>杨非</v>
      </c>
      <c r="E461" s="5" t="str">
        <f t="shared" ref="E461:E463" si="122">"男"</f>
        <v>男</v>
      </c>
    </row>
    <row r="462" customHeight="1" spans="1:5">
      <c r="A462" s="5">
        <v>459</v>
      </c>
      <c r="B462" s="5" t="str">
        <f t="shared" si="121"/>
        <v>JL2023016002</v>
      </c>
      <c r="C462" s="5" t="s">
        <v>30</v>
      </c>
      <c r="D462" s="5" t="str">
        <f>"王逸聪"</f>
        <v>王逸聪</v>
      </c>
      <c r="E462" s="5" t="str">
        <f t="shared" si="122"/>
        <v>男</v>
      </c>
    </row>
    <row r="463" customHeight="1" spans="1:5">
      <c r="A463" s="5">
        <v>460</v>
      </c>
      <c r="B463" s="5" t="str">
        <f t="shared" si="121"/>
        <v>JL2023016002</v>
      </c>
      <c r="C463" s="5" t="s">
        <v>30</v>
      </c>
      <c r="D463" s="5" t="str">
        <f>"张成超"</f>
        <v>张成超</v>
      </c>
      <c r="E463" s="5" t="str">
        <f t="shared" si="122"/>
        <v>男</v>
      </c>
    </row>
    <row r="464" customHeight="1" spans="1:5">
      <c r="A464" s="5">
        <v>461</v>
      </c>
      <c r="B464" s="5" t="str">
        <f t="shared" si="121"/>
        <v>JL2023016002</v>
      </c>
      <c r="C464" s="5" t="s">
        <v>30</v>
      </c>
      <c r="D464" s="5" t="str">
        <f>"代育菡"</f>
        <v>代育菡</v>
      </c>
      <c r="E464" s="5" t="str">
        <f t="shared" ref="E464:E471" si="123">"女"</f>
        <v>女</v>
      </c>
    </row>
    <row r="465" customHeight="1" spans="1:5">
      <c r="A465" s="5">
        <v>462</v>
      </c>
      <c r="B465" s="5" t="str">
        <f t="shared" ref="B465:B467" si="124">"JL2023016003"</f>
        <v>JL2023016003</v>
      </c>
      <c r="C465" s="5" t="s">
        <v>30</v>
      </c>
      <c r="D465" s="5" t="str">
        <f>"陈雷"</f>
        <v>陈雷</v>
      </c>
      <c r="E465" s="5" t="str">
        <f>"男"</f>
        <v>男</v>
      </c>
    </row>
    <row r="466" customHeight="1" spans="1:5">
      <c r="A466" s="5">
        <v>463</v>
      </c>
      <c r="B466" s="5" t="str">
        <f t="shared" si="124"/>
        <v>JL2023016003</v>
      </c>
      <c r="C466" s="5" t="s">
        <v>30</v>
      </c>
      <c r="D466" s="5" t="str">
        <f>"吴静"</f>
        <v>吴静</v>
      </c>
      <c r="E466" s="5" t="str">
        <f t="shared" si="123"/>
        <v>女</v>
      </c>
    </row>
    <row r="467" customHeight="1" spans="1:5">
      <c r="A467" s="5">
        <v>464</v>
      </c>
      <c r="B467" s="5" t="str">
        <f t="shared" si="124"/>
        <v>JL2023016003</v>
      </c>
      <c r="C467" s="5" t="s">
        <v>30</v>
      </c>
      <c r="D467" s="5" t="str">
        <f>"周容娇"</f>
        <v>周容娇</v>
      </c>
      <c r="E467" s="5" t="str">
        <f t="shared" si="123"/>
        <v>女</v>
      </c>
    </row>
    <row r="468" customHeight="1" spans="1:5">
      <c r="A468" s="5">
        <v>465</v>
      </c>
      <c r="B468" s="5" t="str">
        <f t="shared" ref="B468:B473" si="125">"JL2023016004"</f>
        <v>JL2023016004</v>
      </c>
      <c r="C468" s="5" t="s">
        <v>30</v>
      </c>
      <c r="D468" s="5" t="str">
        <f>"王德兰"</f>
        <v>王德兰</v>
      </c>
      <c r="E468" s="5" t="str">
        <f t="shared" si="123"/>
        <v>女</v>
      </c>
    </row>
    <row r="469" customHeight="1" spans="1:5">
      <c r="A469" s="5">
        <v>466</v>
      </c>
      <c r="B469" s="5" t="str">
        <f t="shared" si="125"/>
        <v>JL2023016004</v>
      </c>
      <c r="C469" s="5" t="s">
        <v>30</v>
      </c>
      <c r="D469" s="5" t="str">
        <f>"陈可"</f>
        <v>陈可</v>
      </c>
      <c r="E469" s="5" t="str">
        <f t="shared" si="123"/>
        <v>女</v>
      </c>
    </row>
    <row r="470" customHeight="1" spans="1:5">
      <c r="A470" s="5">
        <v>467</v>
      </c>
      <c r="B470" s="5" t="str">
        <f t="shared" si="125"/>
        <v>JL2023016004</v>
      </c>
      <c r="C470" s="5" t="s">
        <v>30</v>
      </c>
      <c r="D470" s="5" t="str">
        <f>"魏洋静"</f>
        <v>魏洋静</v>
      </c>
      <c r="E470" s="5" t="str">
        <f t="shared" si="123"/>
        <v>女</v>
      </c>
    </row>
    <row r="471" customHeight="1" spans="1:5">
      <c r="A471" s="5">
        <v>468</v>
      </c>
      <c r="B471" s="5" t="str">
        <f t="shared" si="125"/>
        <v>JL2023016004</v>
      </c>
      <c r="C471" s="5" t="s">
        <v>30</v>
      </c>
      <c r="D471" s="5" t="str">
        <f>"苏一凡"</f>
        <v>苏一凡</v>
      </c>
      <c r="E471" s="5" t="str">
        <f t="shared" si="123"/>
        <v>女</v>
      </c>
    </row>
    <row r="472" customHeight="1" spans="1:5">
      <c r="A472" s="5">
        <v>469</v>
      </c>
      <c r="B472" s="5" t="str">
        <f t="shared" si="125"/>
        <v>JL2023016004</v>
      </c>
      <c r="C472" s="5" t="s">
        <v>30</v>
      </c>
      <c r="D472" s="5" t="str">
        <f>"李旺"</f>
        <v>李旺</v>
      </c>
      <c r="E472" s="5" t="str">
        <f>"男"</f>
        <v>男</v>
      </c>
    </row>
    <row r="473" customHeight="1" spans="1:5">
      <c r="A473" s="5">
        <v>470</v>
      </c>
      <c r="B473" s="5" t="str">
        <f t="shared" si="125"/>
        <v>JL2023016004</v>
      </c>
      <c r="C473" s="5" t="s">
        <v>30</v>
      </c>
      <c r="D473" s="5" t="str">
        <f>"向晓蕾"</f>
        <v>向晓蕾</v>
      </c>
      <c r="E473" s="5" t="str">
        <f t="shared" ref="E473:E480" si="126">"女"</f>
        <v>女</v>
      </c>
    </row>
    <row r="474" customHeight="1" spans="1:5">
      <c r="A474" s="5">
        <v>471</v>
      </c>
      <c r="B474" s="5" t="str">
        <f t="shared" ref="B474:B482" si="127">"JL2023017001"</f>
        <v>JL2023017001</v>
      </c>
      <c r="C474" s="5" t="s">
        <v>31</v>
      </c>
      <c r="D474" s="5" t="str">
        <f>"秦娜"</f>
        <v>秦娜</v>
      </c>
      <c r="E474" s="5" t="str">
        <f t="shared" si="126"/>
        <v>女</v>
      </c>
    </row>
    <row r="475" customHeight="1" spans="1:5">
      <c r="A475" s="5">
        <v>472</v>
      </c>
      <c r="B475" s="5" t="str">
        <f t="shared" si="127"/>
        <v>JL2023017001</v>
      </c>
      <c r="C475" s="5" t="s">
        <v>31</v>
      </c>
      <c r="D475" s="5" t="str">
        <f>"黄鹏生"</f>
        <v>黄鹏生</v>
      </c>
      <c r="E475" s="5" t="str">
        <f>"男"</f>
        <v>男</v>
      </c>
    </row>
    <row r="476" customHeight="1" spans="1:5">
      <c r="A476" s="5">
        <v>473</v>
      </c>
      <c r="B476" s="5" t="str">
        <f t="shared" si="127"/>
        <v>JL2023017001</v>
      </c>
      <c r="C476" s="5" t="s">
        <v>31</v>
      </c>
      <c r="D476" s="5" t="str">
        <f>"曾春娥"</f>
        <v>曾春娥</v>
      </c>
      <c r="E476" s="5" t="str">
        <f t="shared" si="126"/>
        <v>女</v>
      </c>
    </row>
    <row r="477" customHeight="1" spans="1:5">
      <c r="A477" s="5">
        <v>474</v>
      </c>
      <c r="B477" s="5" t="str">
        <f t="shared" si="127"/>
        <v>JL2023017001</v>
      </c>
      <c r="C477" s="5" t="s">
        <v>31</v>
      </c>
      <c r="D477" s="5" t="str">
        <f>"金珂如"</f>
        <v>金珂如</v>
      </c>
      <c r="E477" s="5" t="str">
        <f t="shared" si="126"/>
        <v>女</v>
      </c>
    </row>
    <row r="478" customHeight="1" spans="1:5">
      <c r="A478" s="5">
        <v>475</v>
      </c>
      <c r="B478" s="5" t="str">
        <f t="shared" si="127"/>
        <v>JL2023017001</v>
      </c>
      <c r="C478" s="5" t="s">
        <v>31</v>
      </c>
      <c r="D478" s="5" t="str">
        <f>"徐忠丽"</f>
        <v>徐忠丽</v>
      </c>
      <c r="E478" s="5" t="str">
        <f t="shared" si="126"/>
        <v>女</v>
      </c>
    </row>
    <row r="479" customHeight="1" spans="1:5">
      <c r="A479" s="5">
        <v>476</v>
      </c>
      <c r="B479" s="5" t="str">
        <f t="shared" si="127"/>
        <v>JL2023017001</v>
      </c>
      <c r="C479" s="5" t="s">
        <v>31</v>
      </c>
      <c r="D479" s="5" t="str">
        <f>"张慧"</f>
        <v>张慧</v>
      </c>
      <c r="E479" s="5" t="str">
        <f t="shared" si="126"/>
        <v>女</v>
      </c>
    </row>
    <row r="480" customHeight="1" spans="1:5">
      <c r="A480" s="5">
        <v>477</v>
      </c>
      <c r="B480" s="5" t="str">
        <f t="shared" si="127"/>
        <v>JL2023017001</v>
      </c>
      <c r="C480" s="5" t="s">
        <v>31</v>
      </c>
      <c r="D480" s="5" t="str">
        <f>"吴武娟"</f>
        <v>吴武娟</v>
      </c>
      <c r="E480" s="5" t="str">
        <f t="shared" si="126"/>
        <v>女</v>
      </c>
    </row>
    <row r="481" customHeight="1" spans="1:5">
      <c r="A481" s="5">
        <v>478</v>
      </c>
      <c r="B481" s="5" t="str">
        <f t="shared" si="127"/>
        <v>JL2023017001</v>
      </c>
      <c r="C481" s="5" t="s">
        <v>31</v>
      </c>
      <c r="D481" s="5" t="str">
        <f>"王立"</f>
        <v>王立</v>
      </c>
      <c r="E481" s="5" t="str">
        <f>"男"</f>
        <v>男</v>
      </c>
    </row>
    <row r="482" customHeight="1" spans="1:5">
      <c r="A482" s="5">
        <v>479</v>
      </c>
      <c r="B482" s="5" t="str">
        <f t="shared" si="127"/>
        <v>JL2023017001</v>
      </c>
      <c r="C482" s="5" t="s">
        <v>31</v>
      </c>
      <c r="D482" s="5" t="str">
        <f>"郑章婷"</f>
        <v>郑章婷</v>
      </c>
      <c r="E482" s="5" t="str">
        <f t="shared" ref="E482:E486" si="128">"女"</f>
        <v>女</v>
      </c>
    </row>
    <row r="483" customHeight="1" spans="1:5">
      <c r="A483" s="5">
        <v>480</v>
      </c>
      <c r="B483" s="5" t="str">
        <f t="shared" ref="B483:B489" si="129">"JL2023017002"</f>
        <v>JL2023017002</v>
      </c>
      <c r="C483" s="5" t="s">
        <v>31</v>
      </c>
      <c r="D483" s="5" t="str">
        <f>"王丹妮"</f>
        <v>王丹妮</v>
      </c>
      <c r="E483" s="5" t="str">
        <f t="shared" si="128"/>
        <v>女</v>
      </c>
    </row>
    <row r="484" customHeight="1" spans="1:5">
      <c r="A484" s="5">
        <v>481</v>
      </c>
      <c r="B484" s="5" t="str">
        <f t="shared" si="129"/>
        <v>JL2023017002</v>
      </c>
      <c r="C484" s="5" t="s">
        <v>31</v>
      </c>
      <c r="D484" s="5" t="str">
        <f>"曾乔波"</f>
        <v>曾乔波</v>
      </c>
      <c r="E484" s="5" t="str">
        <f>"男"</f>
        <v>男</v>
      </c>
    </row>
    <row r="485" customHeight="1" spans="1:5">
      <c r="A485" s="5">
        <v>482</v>
      </c>
      <c r="B485" s="5" t="str">
        <f t="shared" si="129"/>
        <v>JL2023017002</v>
      </c>
      <c r="C485" s="5" t="s">
        <v>31</v>
      </c>
      <c r="D485" s="5" t="str">
        <f>"胡杰"</f>
        <v>胡杰</v>
      </c>
      <c r="E485" s="5" t="str">
        <f t="shared" si="128"/>
        <v>女</v>
      </c>
    </row>
    <row r="486" customHeight="1" spans="1:5">
      <c r="A486" s="5">
        <v>483</v>
      </c>
      <c r="B486" s="5" t="str">
        <f t="shared" si="129"/>
        <v>JL2023017002</v>
      </c>
      <c r="C486" s="5" t="s">
        <v>31</v>
      </c>
      <c r="D486" s="5" t="str">
        <f>"程妍"</f>
        <v>程妍</v>
      </c>
      <c r="E486" s="5" t="str">
        <f t="shared" si="128"/>
        <v>女</v>
      </c>
    </row>
    <row r="487" customHeight="1" spans="1:5">
      <c r="A487" s="5">
        <v>484</v>
      </c>
      <c r="B487" s="5" t="str">
        <f t="shared" si="129"/>
        <v>JL2023017002</v>
      </c>
      <c r="C487" s="5" t="s">
        <v>31</v>
      </c>
      <c r="D487" s="5" t="str">
        <f>"何博文"</f>
        <v>何博文</v>
      </c>
      <c r="E487" s="5" t="str">
        <f t="shared" ref="E487:E491" si="130">"男"</f>
        <v>男</v>
      </c>
    </row>
    <row r="488" customHeight="1" spans="1:5">
      <c r="A488" s="5">
        <v>485</v>
      </c>
      <c r="B488" s="5" t="str">
        <f t="shared" si="129"/>
        <v>JL2023017002</v>
      </c>
      <c r="C488" s="5" t="s">
        <v>31</v>
      </c>
      <c r="D488" s="5" t="str">
        <f>"蒋秀华"</f>
        <v>蒋秀华</v>
      </c>
      <c r="E488" s="5" t="str">
        <f>"女"</f>
        <v>女</v>
      </c>
    </row>
    <row r="489" customHeight="1" spans="1:5">
      <c r="A489" s="5">
        <v>486</v>
      </c>
      <c r="B489" s="5" t="str">
        <f t="shared" si="129"/>
        <v>JL2023017002</v>
      </c>
      <c r="C489" s="5" t="s">
        <v>31</v>
      </c>
      <c r="D489" s="5" t="str">
        <f>"陈林"</f>
        <v>陈林</v>
      </c>
      <c r="E489" s="5" t="str">
        <f>"女"</f>
        <v>女</v>
      </c>
    </row>
    <row r="490" customHeight="1" spans="1:5">
      <c r="A490" s="5">
        <v>487</v>
      </c>
      <c r="B490" s="5" t="str">
        <f t="shared" ref="B490:B496" si="131">"JL2023017003"</f>
        <v>JL2023017003</v>
      </c>
      <c r="C490" s="5" t="s">
        <v>32</v>
      </c>
      <c r="D490" s="5" t="str">
        <f>"汪健"</f>
        <v>汪健</v>
      </c>
      <c r="E490" s="5" t="str">
        <f t="shared" si="130"/>
        <v>男</v>
      </c>
    </row>
    <row r="491" customHeight="1" spans="1:5">
      <c r="A491" s="5">
        <v>488</v>
      </c>
      <c r="B491" s="5" t="str">
        <f t="shared" si="131"/>
        <v>JL2023017003</v>
      </c>
      <c r="C491" s="5" t="s">
        <v>32</v>
      </c>
      <c r="D491" s="5" t="str">
        <f>"朱克涛"</f>
        <v>朱克涛</v>
      </c>
      <c r="E491" s="5" t="str">
        <f t="shared" si="130"/>
        <v>男</v>
      </c>
    </row>
    <row r="492" customHeight="1" spans="1:5">
      <c r="A492" s="5">
        <v>489</v>
      </c>
      <c r="B492" s="5" t="str">
        <f t="shared" si="131"/>
        <v>JL2023017003</v>
      </c>
      <c r="C492" s="5" t="s">
        <v>32</v>
      </c>
      <c r="D492" s="5" t="str">
        <f>"李恬"</f>
        <v>李恬</v>
      </c>
      <c r="E492" s="5" t="s">
        <v>33</v>
      </c>
    </row>
    <row r="493" customHeight="1" spans="1:5">
      <c r="A493" s="5">
        <v>490</v>
      </c>
      <c r="B493" s="5" t="str">
        <f t="shared" si="131"/>
        <v>JL2023017003</v>
      </c>
      <c r="C493" s="5" t="s">
        <v>32</v>
      </c>
      <c r="D493" s="5" t="str">
        <f>"刘岩"</f>
        <v>刘岩</v>
      </c>
      <c r="E493" s="5" t="str">
        <f t="shared" ref="E493:E497" si="132">"男"</f>
        <v>男</v>
      </c>
    </row>
    <row r="494" customHeight="1" spans="1:5">
      <c r="A494" s="5">
        <v>491</v>
      </c>
      <c r="B494" s="5" t="str">
        <f t="shared" si="131"/>
        <v>JL2023017003</v>
      </c>
      <c r="C494" s="5" t="s">
        <v>32</v>
      </c>
      <c r="D494" s="5" t="str">
        <f>"江磊"</f>
        <v>江磊</v>
      </c>
      <c r="E494" s="5" t="str">
        <f t="shared" si="132"/>
        <v>男</v>
      </c>
    </row>
    <row r="495" customHeight="1" spans="1:5">
      <c r="A495" s="5">
        <v>492</v>
      </c>
      <c r="B495" s="5" t="str">
        <f t="shared" si="131"/>
        <v>JL2023017003</v>
      </c>
      <c r="C495" s="5" t="s">
        <v>32</v>
      </c>
      <c r="D495" s="5" t="str">
        <f>"窦欣欣"</f>
        <v>窦欣欣</v>
      </c>
      <c r="E495" s="5" t="str">
        <f t="shared" ref="E495:E498" si="133">"女"</f>
        <v>女</v>
      </c>
    </row>
    <row r="496" customHeight="1" spans="1:5">
      <c r="A496" s="5">
        <v>493</v>
      </c>
      <c r="B496" s="5" t="str">
        <f t="shared" si="131"/>
        <v>JL2023017003</v>
      </c>
      <c r="C496" s="5" t="s">
        <v>32</v>
      </c>
      <c r="D496" s="5" t="str">
        <f>"熊玉仙"</f>
        <v>熊玉仙</v>
      </c>
      <c r="E496" s="5" t="str">
        <f t="shared" si="133"/>
        <v>女</v>
      </c>
    </row>
    <row r="497" customHeight="1" spans="1:5">
      <c r="A497" s="5">
        <v>494</v>
      </c>
      <c r="B497" s="5" t="str">
        <f t="shared" ref="B497:B507" si="134">"JL2023017004"</f>
        <v>JL2023017004</v>
      </c>
      <c r="C497" s="5" t="s">
        <v>32</v>
      </c>
      <c r="D497" s="5" t="str">
        <f>"邹清根"</f>
        <v>邹清根</v>
      </c>
      <c r="E497" s="5" t="str">
        <f t="shared" si="132"/>
        <v>男</v>
      </c>
    </row>
    <row r="498" customHeight="1" spans="1:5">
      <c r="A498" s="5">
        <v>495</v>
      </c>
      <c r="B498" s="5" t="str">
        <f t="shared" si="134"/>
        <v>JL2023017004</v>
      </c>
      <c r="C498" s="5" t="s">
        <v>32</v>
      </c>
      <c r="D498" s="5" t="str">
        <f>"龙雨"</f>
        <v>龙雨</v>
      </c>
      <c r="E498" s="5" t="str">
        <f t="shared" si="133"/>
        <v>女</v>
      </c>
    </row>
    <row r="499" customHeight="1" spans="1:5">
      <c r="A499" s="5">
        <v>496</v>
      </c>
      <c r="B499" s="5" t="str">
        <f t="shared" si="134"/>
        <v>JL2023017004</v>
      </c>
      <c r="C499" s="5" t="s">
        <v>32</v>
      </c>
      <c r="D499" s="5" t="str">
        <f>"崔海宁"</f>
        <v>崔海宁</v>
      </c>
      <c r="E499" s="5" t="str">
        <f t="shared" ref="E499:E504" si="135">"男"</f>
        <v>男</v>
      </c>
    </row>
    <row r="500" customHeight="1" spans="1:5">
      <c r="A500" s="5">
        <v>497</v>
      </c>
      <c r="B500" s="5" t="str">
        <f t="shared" si="134"/>
        <v>JL2023017004</v>
      </c>
      <c r="C500" s="5" t="s">
        <v>32</v>
      </c>
      <c r="D500" s="5" t="str">
        <f>"金宵"</f>
        <v>金宵</v>
      </c>
      <c r="E500" s="5" t="str">
        <f t="shared" si="135"/>
        <v>男</v>
      </c>
    </row>
    <row r="501" customHeight="1" spans="1:5">
      <c r="A501" s="5">
        <v>498</v>
      </c>
      <c r="B501" s="5" t="str">
        <f t="shared" si="134"/>
        <v>JL2023017004</v>
      </c>
      <c r="C501" s="5" t="s">
        <v>32</v>
      </c>
      <c r="D501" s="5" t="str">
        <f>"梅维佳"</f>
        <v>梅维佳</v>
      </c>
      <c r="E501" s="5" t="str">
        <f t="shared" ref="E501:E509" si="136">"女"</f>
        <v>女</v>
      </c>
    </row>
    <row r="502" customHeight="1" spans="1:5">
      <c r="A502" s="5">
        <v>499</v>
      </c>
      <c r="B502" s="5" t="str">
        <f t="shared" si="134"/>
        <v>JL2023017004</v>
      </c>
      <c r="C502" s="5" t="s">
        <v>32</v>
      </c>
      <c r="D502" s="5" t="str">
        <f>"李欣然"</f>
        <v>李欣然</v>
      </c>
      <c r="E502" s="5" t="str">
        <f t="shared" si="135"/>
        <v>男</v>
      </c>
    </row>
    <row r="503" customHeight="1" spans="1:5">
      <c r="A503" s="5">
        <v>500</v>
      </c>
      <c r="B503" s="5" t="str">
        <f t="shared" si="134"/>
        <v>JL2023017004</v>
      </c>
      <c r="C503" s="5" t="s">
        <v>32</v>
      </c>
      <c r="D503" s="5" t="str">
        <f>"唐愿"</f>
        <v>唐愿</v>
      </c>
      <c r="E503" s="5" t="str">
        <f t="shared" si="135"/>
        <v>男</v>
      </c>
    </row>
    <row r="504" customHeight="1" spans="1:5">
      <c r="A504" s="5">
        <v>501</v>
      </c>
      <c r="B504" s="5" t="str">
        <f t="shared" si="134"/>
        <v>JL2023017004</v>
      </c>
      <c r="C504" s="5" t="s">
        <v>32</v>
      </c>
      <c r="D504" s="5" t="str">
        <f>"范志鹏"</f>
        <v>范志鹏</v>
      </c>
      <c r="E504" s="5" t="str">
        <f t="shared" si="135"/>
        <v>男</v>
      </c>
    </row>
    <row r="505" customHeight="1" spans="1:5">
      <c r="A505" s="5">
        <v>502</v>
      </c>
      <c r="B505" s="5" t="str">
        <f t="shared" si="134"/>
        <v>JL2023017004</v>
      </c>
      <c r="C505" s="5" t="s">
        <v>32</v>
      </c>
      <c r="D505" s="5" t="str">
        <f>"陈静"</f>
        <v>陈静</v>
      </c>
      <c r="E505" s="5" t="str">
        <f t="shared" si="136"/>
        <v>女</v>
      </c>
    </row>
    <row r="506" customHeight="1" spans="1:5">
      <c r="A506" s="5">
        <v>503</v>
      </c>
      <c r="B506" s="5" t="str">
        <f t="shared" si="134"/>
        <v>JL2023017004</v>
      </c>
      <c r="C506" s="5" t="s">
        <v>32</v>
      </c>
      <c r="D506" s="5" t="str">
        <f>"吕梦珂"</f>
        <v>吕梦珂</v>
      </c>
      <c r="E506" s="5" t="str">
        <f t="shared" si="136"/>
        <v>女</v>
      </c>
    </row>
    <row r="507" customHeight="1" spans="1:5">
      <c r="A507" s="5">
        <v>504</v>
      </c>
      <c r="B507" s="5" t="str">
        <f t="shared" si="134"/>
        <v>JL2023017004</v>
      </c>
      <c r="C507" s="5" t="s">
        <v>32</v>
      </c>
      <c r="D507" s="5" t="str">
        <f>"甘扬雪"</f>
        <v>甘扬雪</v>
      </c>
      <c r="E507" s="5" t="str">
        <f t="shared" si="136"/>
        <v>女</v>
      </c>
    </row>
    <row r="508" customHeight="1" spans="1:5">
      <c r="A508" s="5">
        <v>505</v>
      </c>
      <c r="B508" s="5" t="str">
        <f t="shared" ref="B508:B517" si="137">"JL2023018001"</f>
        <v>JL2023018001</v>
      </c>
      <c r="C508" s="5" t="s">
        <v>34</v>
      </c>
      <c r="D508" s="5" t="str">
        <f>"陈乐"</f>
        <v>陈乐</v>
      </c>
      <c r="E508" s="5" t="str">
        <f t="shared" si="136"/>
        <v>女</v>
      </c>
    </row>
    <row r="509" customHeight="1" spans="1:5">
      <c r="A509" s="5">
        <v>506</v>
      </c>
      <c r="B509" s="5" t="str">
        <f t="shared" si="137"/>
        <v>JL2023018001</v>
      </c>
      <c r="C509" s="5" t="s">
        <v>34</v>
      </c>
      <c r="D509" s="5" t="str">
        <f>"黎淑雪"</f>
        <v>黎淑雪</v>
      </c>
      <c r="E509" s="5" t="str">
        <f t="shared" si="136"/>
        <v>女</v>
      </c>
    </row>
    <row r="510" customHeight="1" spans="1:5">
      <c r="A510" s="5">
        <v>507</v>
      </c>
      <c r="B510" s="5" t="str">
        <f t="shared" si="137"/>
        <v>JL2023018001</v>
      </c>
      <c r="C510" s="5" t="s">
        <v>34</v>
      </c>
      <c r="D510" s="5" t="str">
        <f>"贾美超"</f>
        <v>贾美超</v>
      </c>
      <c r="E510" s="5" t="str">
        <f t="shared" ref="E510:E515" si="138">"男"</f>
        <v>男</v>
      </c>
    </row>
    <row r="511" customHeight="1" spans="1:5">
      <c r="A511" s="5">
        <v>508</v>
      </c>
      <c r="B511" s="5" t="str">
        <f t="shared" si="137"/>
        <v>JL2023018001</v>
      </c>
      <c r="C511" s="5" t="s">
        <v>34</v>
      </c>
      <c r="D511" s="5" t="str">
        <f>"叶瑞卿"</f>
        <v>叶瑞卿</v>
      </c>
      <c r="E511" s="5" t="str">
        <f t="shared" si="138"/>
        <v>男</v>
      </c>
    </row>
    <row r="512" customHeight="1" spans="1:5">
      <c r="A512" s="5">
        <v>509</v>
      </c>
      <c r="B512" s="5" t="str">
        <f t="shared" si="137"/>
        <v>JL2023018001</v>
      </c>
      <c r="C512" s="5" t="s">
        <v>34</v>
      </c>
      <c r="D512" s="5" t="str">
        <f>"覃晓庆"</f>
        <v>覃晓庆</v>
      </c>
      <c r="E512" s="5" t="str">
        <f t="shared" ref="E512:E517" si="139">"女"</f>
        <v>女</v>
      </c>
    </row>
    <row r="513" customHeight="1" spans="1:5">
      <c r="A513" s="5">
        <v>510</v>
      </c>
      <c r="B513" s="5" t="str">
        <f t="shared" si="137"/>
        <v>JL2023018001</v>
      </c>
      <c r="C513" s="5" t="s">
        <v>34</v>
      </c>
      <c r="D513" s="5" t="str">
        <f>"唐运芳"</f>
        <v>唐运芳</v>
      </c>
      <c r="E513" s="5" t="str">
        <f t="shared" si="139"/>
        <v>女</v>
      </c>
    </row>
    <row r="514" customHeight="1" spans="1:5">
      <c r="A514" s="5">
        <v>511</v>
      </c>
      <c r="B514" s="5" t="str">
        <f t="shared" si="137"/>
        <v>JL2023018001</v>
      </c>
      <c r="C514" s="5" t="s">
        <v>34</v>
      </c>
      <c r="D514" s="5" t="str">
        <f>"刘明宇"</f>
        <v>刘明宇</v>
      </c>
      <c r="E514" s="5" t="str">
        <f t="shared" si="138"/>
        <v>男</v>
      </c>
    </row>
    <row r="515" customHeight="1" spans="1:5">
      <c r="A515" s="5">
        <v>512</v>
      </c>
      <c r="B515" s="5" t="str">
        <f t="shared" si="137"/>
        <v>JL2023018001</v>
      </c>
      <c r="C515" s="5" t="s">
        <v>34</v>
      </c>
      <c r="D515" s="5" t="str">
        <f>"闵杰"</f>
        <v>闵杰</v>
      </c>
      <c r="E515" s="5" t="str">
        <f t="shared" si="138"/>
        <v>男</v>
      </c>
    </row>
    <row r="516" customHeight="1" spans="1:5">
      <c r="A516" s="5">
        <v>513</v>
      </c>
      <c r="B516" s="5" t="str">
        <f t="shared" si="137"/>
        <v>JL2023018001</v>
      </c>
      <c r="C516" s="5" t="s">
        <v>34</v>
      </c>
      <c r="D516" s="5" t="str">
        <f>"胡芳敏"</f>
        <v>胡芳敏</v>
      </c>
      <c r="E516" s="5" t="str">
        <f t="shared" si="139"/>
        <v>女</v>
      </c>
    </row>
    <row r="517" customHeight="1" spans="1:5">
      <c r="A517" s="5">
        <v>514</v>
      </c>
      <c r="B517" s="5" t="str">
        <f t="shared" si="137"/>
        <v>JL2023018001</v>
      </c>
      <c r="C517" s="5" t="s">
        <v>34</v>
      </c>
      <c r="D517" s="5" t="str">
        <f>"朱亚格"</f>
        <v>朱亚格</v>
      </c>
      <c r="E517" s="5" t="str">
        <f t="shared" si="139"/>
        <v>女</v>
      </c>
    </row>
    <row r="518" customHeight="1" spans="1:5">
      <c r="A518" s="5">
        <v>515</v>
      </c>
      <c r="B518" s="5" t="str">
        <f t="shared" ref="B518:B522" si="140">"JL2023018002"</f>
        <v>JL2023018002</v>
      </c>
      <c r="C518" s="5" t="s">
        <v>34</v>
      </c>
      <c r="D518" s="5" t="str">
        <f>"刘磊"</f>
        <v>刘磊</v>
      </c>
      <c r="E518" s="5" t="str">
        <f t="shared" ref="E518:E526" si="141">"男"</f>
        <v>男</v>
      </c>
    </row>
    <row r="519" customHeight="1" spans="1:5">
      <c r="A519" s="5">
        <v>516</v>
      </c>
      <c r="B519" s="5" t="str">
        <f t="shared" si="140"/>
        <v>JL2023018002</v>
      </c>
      <c r="C519" s="5" t="s">
        <v>34</v>
      </c>
      <c r="D519" s="5" t="str">
        <f>"范浩"</f>
        <v>范浩</v>
      </c>
      <c r="E519" s="5" t="str">
        <f t="shared" si="141"/>
        <v>男</v>
      </c>
    </row>
    <row r="520" customHeight="1" spans="1:5">
      <c r="A520" s="5">
        <v>517</v>
      </c>
      <c r="B520" s="5" t="str">
        <f t="shared" si="140"/>
        <v>JL2023018002</v>
      </c>
      <c r="C520" s="5" t="s">
        <v>34</v>
      </c>
      <c r="D520" s="5" t="str">
        <f>"马天成"</f>
        <v>马天成</v>
      </c>
      <c r="E520" s="5" t="str">
        <f t="shared" si="141"/>
        <v>男</v>
      </c>
    </row>
    <row r="521" customHeight="1" spans="1:5">
      <c r="A521" s="5">
        <v>518</v>
      </c>
      <c r="B521" s="5" t="str">
        <f t="shared" si="140"/>
        <v>JL2023018002</v>
      </c>
      <c r="C521" s="5" t="s">
        <v>34</v>
      </c>
      <c r="D521" s="5" t="str">
        <f>"蔡振"</f>
        <v>蔡振</v>
      </c>
      <c r="E521" s="5" t="str">
        <f t="shared" si="141"/>
        <v>男</v>
      </c>
    </row>
    <row r="522" customHeight="1" spans="1:5">
      <c r="A522" s="5">
        <v>519</v>
      </c>
      <c r="B522" s="5" t="str">
        <f t="shared" si="140"/>
        <v>JL2023018002</v>
      </c>
      <c r="C522" s="5" t="s">
        <v>34</v>
      </c>
      <c r="D522" s="5" t="str">
        <f>"刘建伟"</f>
        <v>刘建伟</v>
      </c>
      <c r="E522" s="5" t="str">
        <f t="shared" si="141"/>
        <v>男</v>
      </c>
    </row>
    <row r="523" customHeight="1" spans="1:5">
      <c r="A523" s="5">
        <v>520</v>
      </c>
      <c r="B523" s="5" t="str">
        <f t="shared" ref="B523:B527" si="142">"JL2023019001"</f>
        <v>JL2023019001</v>
      </c>
      <c r="C523" s="5" t="s">
        <v>35</v>
      </c>
      <c r="D523" s="5" t="str">
        <f>"柯力"</f>
        <v>柯力</v>
      </c>
      <c r="E523" s="5" t="str">
        <f t="shared" si="141"/>
        <v>男</v>
      </c>
    </row>
    <row r="524" customHeight="1" spans="1:5">
      <c r="A524" s="5">
        <v>521</v>
      </c>
      <c r="B524" s="5" t="str">
        <f t="shared" si="142"/>
        <v>JL2023019001</v>
      </c>
      <c r="C524" s="5" t="s">
        <v>35</v>
      </c>
      <c r="D524" s="5" t="str">
        <f>"熊小豪"</f>
        <v>熊小豪</v>
      </c>
      <c r="E524" s="5" t="str">
        <f t="shared" si="141"/>
        <v>男</v>
      </c>
    </row>
    <row r="525" customHeight="1" spans="1:5">
      <c r="A525" s="5">
        <v>522</v>
      </c>
      <c r="B525" s="5" t="str">
        <f t="shared" si="142"/>
        <v>JL2023019001</v>
      </c>
      <c r="C525" s="5" t="s">
        <v>35</v>
      </c>
      <c r="D525" s="5" t="str">
        <f>"杨康"</f>
        <v>杨康</v>
      </c>
      <c r="E525" s="5" t="str">
        <f t="shared" si="141"/>
        <v>男</v>
      </c>
    </row>
    <row r="526" customHeight="1" spans="1:5">
      <c r="A526" s="5">
        <v>523</v>
      </c>
      <c r="B526" s="5" t="str">
        <f t="shared" si="142"/>
        <v>JL2023019001</v>
      </c>
      <c r="C526" s="5" t="s">
        <v>35</v>
      </c>
      <c r="D526" s="5" t="str">
        <f>"韩志奇"</f>
        <v>韩志奇</v>
      </c>
      <c r="E526" s="5" t="str">
        <f t="shared" si="141"/>
        <v>男</v>
      </c>
    </row>
    <row r="527" customHeight="1" spans="1:5">
      <c r="A527" s="5">
        <v>524</v>
      </c>
      <c r="B527" s="5" t="str">
        <f t="shared" si="142"/>
        <v>JL2023019001</v>
      </c>
      <c r="C527" s="5" t="s">
        <v>35</v>
      </c>
      <c r="D527" s="5" t="str">
        <f>"郭博露"</f>
        <v>郭博露</v>
      </c>
      <c r="E527" s="5" t="str">
        <f t="shared" ref="E527:E531" si="143">"女"</f>
        <v>女</v>
      </c>
    </row>
    <row r="528" customHeight="1" spans="1:5">
      <c r="A528" s="5">
        <v>525</v>
      </c>
      <c r="B528" s="5" t="str">
        <f t="shared" ref="B528:B550" si="144">"JL2023020001"</f>
        <v>JL2023020001</v>
      </c>
      <c r="C528" s="5" t="s">
        <v>36</v>
      </c>
      <c r="D528" s="5" t="str">
        <f>"王贺"</f>
        <v>王贺</v>
      </c>
      <c r="E528" s="5" t="str">
        <f>"男"</f>
        <v>男</v>
      </c>
    </row>
    <row r="529" customHeight="1" spans="1:5">
      <c r="A529" s="5">
        <v>526</v>
      </c>
      <c r="B529" s="5" t="str">
        <f t="shared" si="144"/>
        <v>JL2023020001</v>
      </c>
      <c r="C529" s="5" t="s">
        <v>36</v>
      </c>
      <c r="D529" s="5" t="str">
        <f>"王芷嫣"</f>
        <v>王芷嫣</v>
      </c>
      <c r="E529" s="5" t="str">
        <f t="shared" si="143"/>
        <v>女</v>
      </c>
    </row>
    <row r="530" customHeight="1" spans="1:5">
      <c r="A530" s="5">
        <v>527</v>
      </c>
      <c r="B530" s="5" t="str">
        <f t="shared" si="144"/>
        <v>JL2023020001</v>
      </c>
      <c r="C530" s="5" t="s">
        <v>36</v>
      </c>
      <c r="D530" s="5" t="str">
        <f>"袁幸子"</f>
        <v>袁幸子</v>
      </c>
      <c r="E530" s="5" t="str">
        <f t="shared" si="143"/>
        <v>女</v>
      </c>
    </row>
    <row r="531" customHeight="1" spans="1:5">
      <c r="A531" s="5">
        <v>528</v>
      </c>
      <c r="B531" s="5" t="str">
        <f t="shared" si="144"/>
        <v>JL2023020001</v>
      </c>
      <c r="C531" s="5" t="s">
        <v>36</v>
      </c>
      <c r="D531" s="5" t="str">
        <f>"庞钦"</f>
        <v>庞钦</v>
      </c>
      <c r="E531" s="5" t="str">
        <f t="shared" si="143"/>
        <v>女</v>
      </c>
    </row>
    <row r="532" customHeight="1" spans="1:5">
      <c r="A532" s="5">
        <v>529</v>
      </c>
      <c r="B532" s="5" t="str">
        <f t="shared" si="144"/>
        <v>JL2023020001</v>
      </c>
      <c r="C532" s="5" t="s">
        <v>36</v>
      </c>
      <c r="D532" s="5" t="str">
        <f>"赵刚"</f>
        <v>赵刚</v>
      </c>
      <c r="E532" s="5" t="str">
        <f t="shared" ref="E532:E536" si="145">"男"</f>
        <v>男</v>
      </c>
    </row>
    <row r="533" customHeight="1" spans="1:5">
      <c r="A533" s="5">
        <v>530</v>
      </c>
      <c r="B533" s="5" t="str">
        <f t="shared" si="144"/>
        <v>JL2023020001</v>
      </c>
      <c r="C533" s="5" t="s">
        <v>36</v>
      </c>
      <c r="D533" s="5" t="str">
        <f>"施瑀"</f>
        <v>施瑀</v>
      </c>
      <c r="E533" s="5" t="str">
        <f t="shared" ref="E533:E538" si="146">"女"</f>
        <v>女</v>
      </c>
    </row>
    <row r="534" customHeight="1" spans="1:5">
      <c r="A534" s="5">
        <v>531</v>
      </c>
      <c r="B534" s="5" t="str">
        <f t="shared" si="144"/>
        <v>JL2023020001</v>
      </c>
      <c r="C534" s="5" t="s">
        <v>36</v>
      </c>
      <c r="D534" s="5" t="str">
        <f>"贺一"</f>
        <v>贺一</v>
      </c>
      <c r="E534" s="5" t="str">
        <f t="shared" si="145"/>
        <v>男</v>
      </c>
    </row>
    <row r="535" customHeight="1" spans="1:5">
      <c r="A535" s="5">
        <v>532</v>
      </c>
      <c r="B535" s="5" t="str">
        <f t="shared" si="144"/>
        <v>JL2023020001</v>
      </c>
      <c r="C535" s="5" t="s">
        <v>36</v>
      </c>
      <c r="D535" s="5" t="str">
        <f>"宋思琪"</f>
        <v>宋思琪</v>
      </c>
      <c r="E535" s="5" t="str">
        <f t="shared" si="146"/>
        <v>女</v>
      </c>
    </row>
    <row r="536" customHeight="1" spans="1:5">
      <c r="A536" s="5">
        <v>533</v>
      </c>
      <c r="B536" s="5" t="str">
        <f t="shared" si="144"/>
        <v>JL2023020001</v>
      </c>
      <c r="C536" s="5" t="s">
        <v>36</v>
      </c>
      <c r="D536" s="5" t="str">
        <f>"徐红岩"</f>
        <v>徐红岩</v>
      </c>
      <c r="E536" s="5" t="str">
        <f t="shared" si="145"/>
        <v>男</v>
      </c>
    </row>
    <row r="537" customHeight="1" spans="1:5">
      <c r="A537" s="5">
        <v>534</v>
      </c>
      <c r="B537" s="5" t="str">
        <f t="shared" si="144"/>
        <v>JL2023020001</v>
      </c>
      <c r="C537" s="5" t="s">
        <v>36</v>
      </c>
      <c r="D537" s="5" t="str">
        <f>"陈乐"</f>
        <v>陈乐</v>
      </c>
      <c r="E537" s="5" t="str">
        <f t="shared" si="146"/>
        <v>女</v>
      </c>
    </row>
    <row r="538" customHeight="1" spans="1:5">
      <c r="A538" s="5">
        <v>535</v>
      </c>
      <c r="B538" s="5" t="str">
        <f t="shared" si="144"/>
        <v>JL2023020001</v>
      </c>
      <c r="C538" s="5" t="s">
        <v>36</v>
      </c>
      <c r="D538" s="5" t="str">
        <f>"刘亚南"</f>
        <v>刘亚南</v>
      </c>
      <c r="E538" s="5" t="str">
        <f t="shared" si="146"/>
        <v>女</v>
      </c>
    </row>
    <row r="539" customHeight="1" spans="1:5">
      <c r="A539" s="5">
        <v>536</v>
      </c>
      <c r="B539" s="5" t="str">
        <f t="shared" si="144"/>
        <v>JL2023020001</v>
      </c>
      <c r="C539" s="5" t="s">
        <v>36</v>
      </c>
      <c r="D539" s="5" t="str">
        <f>"方志豪"</f>
        <v>方志豪</v>
      </c>
      <c r="E539" s="5" t="str">
        <f>"男"</f>
        <v>男</v>
      </c>
    </row>
    <row r="540" customHeight="1" spans="1:5">
      <c r="A540" s="5">
        <v>537</v>
      </c>
      <c r="B540" s="5" t="str">
        <f t="shared" si="144"/>
        <v>JL2023020001</v>
      </c>
      <c r="C540" s="5" t="s">
        <v>36</v>
      </c>
      <c r="D540" s="5" t="str">
        <f>"王向明"</f>
        <v>王向明</v>
      </c>
      <c r="E540" s="5" t="str">
        <f t="shared" ref="E540:E547" si="147">"女"</f>
        <v>女</v>
      </c>
    </row>
    <row r="541" customHeight="1" spans="1:5">
      <c r="A541" s="5">
        <v>538</v>
      </c>
      <c r="B541" s="5" t="str">
        <f t="shared" si="144"/>
        <v>JL2023020001</v>
      </c>
      <c r="C541" s="5" t="s">
        <v>36</v>
      </c>
      <c r="D541" s="5" t="str">
        <f>"陈誉鑫"</f>
        <v>陈誉鑫</v>
      </c>
      <c r="E541" s="5" t="str">
        <f t="shared" si="147"/>
        <v>女</v>
      </c>
    </row>
    <row r="542" customHeight="1" spans="1:5">
      <c r="A542" s="5">
        <v>539</v>
      </c>
      <c r="B542" s="5" t="str">
        <f t="shared" si="144"/>
        <v>JL2023020001</v>
      </c>
      <c r="C542" s="5" t="s">
        <v>36</v>
      </c>
      <c r="D542" s="5" t="str">
        <f>"赵彦龙"</f>
        <v>赵彦龙</v>
      </c>
      <c r="E542" s="5" t="str">
        <f>"男"</f>
        <v>男</v>
      </c>
    </row>
    <row r="543" customHeight="1" spans="1:5">
      <c r="A543" s="5">
        <v>540</v>
      </c>
      <c r="B543" s="5" t="str">
        <f t="shared" si="144"/>
        <v>JL2023020001</v>
      </c>
      <c r="C543" s="5" t="s">
        <v>36</v>
      </c>
      <c r="D543" s="5" t="str">
        <f>"曾知燕"</f>
        <v>曾知燕</v>
      </c>
      <c r="E543" s="5" t="str">
        <f t="shared" si="147"/>
        <v>女</v>
      </c>
    </row>
    <row r="544" customHeight="1" spans="1:5">
      <c r="A544" s="5">
        <v>541</v>
      </c>
      <c r="B544" s="5" t="str">
        <f t="shared" si="144"/>
        <v>JL2023020001</v>
      </c>
      <c r="C544" s="5" t="s">
        <v>36</v>
      </c>
      <c r="D544" s="5" t="str">
        <f>"王璐瑶"</f>
        <v>王璐瑶</v>
      </c>
      <c r="E544" s="5" t="str">
        <f t="shared" si="147"/>
        <v>女</v>
      </c>
    </row>
    <row r="545" customHeight="1" spans="1:5">
      <c r="A545" s="5">
        <v>542</v>
      </c>
      <c r="B545" s="5" t="str">
        <f t="shared" si="144"/>
        <v>JL2023020001</v>
      </c>
      <c r="C545" s="5" t="s">
        <v>36</v>
      </c>
      <c r="D545" s="5" t="str">
        <f>"李思蓓"</f>
        <v>李思蓓</v>
      </c>
      <c r="E545" s="5" t="str">
        <f t="shared" si="147"/>
        <v>女</v>
      </c>
    </row>
    <row r="546" customHeight="1" spans="1:5">
      <c r="A546" s="5">
        <v>543</v>
      </c>
      <c r="B546" s="5" t="str">
        <f t="shared" si="144"/>
        <v>JL2023020001</v>
      </c>
      <c r="C546" s="5" t="s">
        <v>36</v>
      </c>
      <c r="D546" s="5" t="str">
        <f>"李静宜"</f>
        <v>李静宜</v>
      </c>
      <c r="E546" s="5" t="str">
        <f t="shared" si="147"/>
        <v>女</v>
      </c>
    </row>
    <row r="547" customHeight="1" spans="1:5">
      <c r="A547" s="5">
        <v>544</v>
      </c>
      <c r="B547" s="5" t="str">
        <f t="shared" si="144"/>
        <v>JL2023020001</v>
      </c>
      <c r="C547" s="5" t="s">
        <v>36</v>
      </c>
      <c r="D547" s="5" t="str">
        <f>"何雨田"</f>
        <v>何雨田</v>
      </c>
      <c r="E547" s="5" t="str">
        <f t="shared" si="147"/>
        <v>女</v>
      </c>
    </row>
    <row r="548" customHeight="1" spans="1:5">
      <c r="A548" s="5">
        <v>545</v>
      </c>
      <c r="B548" s="5" t="str">
        <f t="shared" si="144"/>
        <v>JL2023020001</v>
      </c>
      <c r="C548" s="5" t="s">
        <v>36</v>
      </c>
      <c r="D548" s="5" t="str">
        <f>"翟天麒"</f>
        <v>翟天麒</v>
      </c>
      <c r="E548" s="5" t="str">
        <f t="shared" ref="E548:E555" si="148">"男"</f>
        <v>男</v>
      </c>
    </row>
    <row r="549" customHeight="1" spans="1:5">
      <c r="A549" s="5">
        <v>546</v>
      </c>
      <c r="B549" s="5" t="str">
        <f t="shared" si="144"/>
        <v>JL2023020001</v>
      </c>
      <c r="C549" s="5" t="s">
        <v>36</v>
      </c>
      <c r="D549" s="5" t="str">
        <f>"肖纯"</f>
        <v>肖纯</v>
      </c>
      <c r="E549" s="5" t="str">
        <f>"女"</f>
        <v>女</v>
      </c>
    </row>
    <row r="550" customHeight="1" spans="1:5">
      <c r="A550" s="5">
        <v>547</v>
      </c>
      <c r="B550" s="5" t="str">
        <f t="shared" si="144"/>
        <v>JL2023020001</v>
      </c>
      <c r="C550" s="5" t="s">
        <v>36</v>
      </c>
      <c r="D550" s="5" t="str">
        <f>"余锦何"</f>
        <v>余锦何</v>
      </c>
      <c r="E550" s="5" t="str">
        <f>"女"</f>
        <v>女</v>
      </c>
    </row>
    <row r="551" customHeight="1" spans="1:5">
      <c r="A551" s="5">
        <v>548</v>
      </c>
      <c r="B551" s="5" t="str">
        <f t="shared" ref="B551:B556" si="149">"JL2023020002"</f>
        <v>JL2023020002</v>
      </c>
      <c r="C551" s="5" t="s">
        <v>37</v>
      </c>
      <c r="D551" s="5" t="str">
        <f>"李久旺"</f>
        <v>李久旺</v>
      </c>
      <c r="E551" s="5" t="str">
        <f t="shared" si="148"/>
        <v>男</v>
      </c>
    </row>
    <row r="552" customHeight="1" spans="1:5">
      <c r="A552" s="5">
        <v>549</v>
      </c>
      <c r="B552" s="5" t="str">
        <f t="shared" si="149"/>
        <v>JL2023020002</v>
      </c>
      <c r="C552" s="5" t="s">
        <v>37</v>
      </c>
      <c r="D552" s="5" t="str">
        <f>"庞一飞"</f>
        <v>庞一飞</v>
      </c>
      <c r="E552" s="5" t="str">
        <f t="shared" si="148"/>
        <v>男</v>
      </c>
    </row>
    <row r="553" customHeight="1" spans="1:5">
      <c r="A553" s="5">
        <v>550</v>
      </c>
      <c r="B553" s="5" t="str">
        <f t="shared" si="149"/>
        <v>JL2023020002</v>
      </c>
      <c r="C553" s="5" t="s">
        <v>37</v>
      </c>
      <c r="D553" s="5" t="str">
        <f>"周仁浪"</f>
        <v>周仁浪</v>
      </c>
      <c r="E553" s="5" t="str">
        <f t="shared" si="148"/>
        <v>男</v>
      </c>
    </row>
    <row r="554" customHeight="1" spans="1:5">
      <c r="A554" s="5">
        <v>551</v>
      </c>
      <c r="B554" s="5" t="str">
        <f t="shared" si="149"/>
        <v>JL2023020002</v>
      </c>
      <c r="C554" s="5" t="s">
        <v>37</v>
      </c>
      <c r="D554" s="5" t="str">
        <f>"王景城"</f>
        <v>王景城</v>
      </c>
      <c r="E554" s="5" t="str">
        <f t="shared" si="148"/>
        <v>男</v>
      </c>
    </row>
    <row r="555" customHeight="1" spans="1:5">
      <c r="A555" s="5">
        <v>552</v>
      </c>
      <c r="B555" s="5" t="str">
        <f t="shared" si="149"/>
        <v>JL2023020002</v>
      </c>
      <c r="C555" s="5" t="s">
        <v>37</v>
      </c>
      <c r="D555" s="5" t="str">
        <f>"方华康"</f>
        <v>方华康</v>
      </c>
      <c r="E555" s="5" t="str">
        <f t="shared" si="148"/>
        <v>男</v>
      </c>
    </row>
    <row r="556" customHeight="1" spans="1:5">
      <c r="A556" s="5">
        <v>553</v>
      </c>
      <c r="B556" s="5" t="str">
        <f t="shared" si="149"/>
        <v>JL2023020002</v>
      </c>
      <c r="C556" s="5" t="s">
        <v>37</v>
      </c>
      <c r="D556" s="5" t="str">
        <f>"肖世玮"</f>
        <v>肖世玮</v>
      </c>
      <c r="E556" s="5" t="str">
        <f t="shared" ref="E556:E558" si="150">"女"</f>
        <v>女</v>
      </c>
    </row>
    <row r="557" customHeight="1" spans="1:5">
      <c r="A557" s="5">
        <v>554</v>
      </c>
      <c r="B557" s="5" t="str">
        <f t="shared" ref="B557:B559" si="151">"JL2023021001"</f>
        <v>JL2023021001</v>
      </c>
      <c r="C557" s="5" t="s">
        <v>38</v>
      </c>
      <c r="D557" s="5" t="str">
        <f>"程梦园"</f>
        <v>程梦园</v>
      </c>
      <c r="E557" s="5" t="str">
        <f t="shared" si="150"/>
        <v>女</v>
      </c>
    </row>
    <row r="558" customHeight="1" spans="1:5">
      <c r="A558" s="5">
        <v>555</v>
      </c>
      <c r="B558" s="5" t="str">
        <f t="shared" si="151"/>
        <v>JL2023021001</v>
      </c>
      <c r="C558" s="5" t="s">
        <v>38</v>
      </c>
      <c r="D558" s="5" t="str">
        <f>"秦妤甜"</f>
        <v>秦妤甜</v>
      </c>
      <c r="E558" s="5" t="str">
        <f t="shared" si="150"/>
        <v>女</v>
      </c>
    </row>
    <row r="559" customHeight="1" spans="1:5">
      <c r="A559" s="5">
        <v>556</v>
      </c>
      <c r="B559" s="5" t="str">
        <f t="shared" si="151"/>
        <v>JL2023021001</v>
      </c>
      <c r="C559" s="5" t="s">
        <v>38</v>
      </c>
      <c r="D559" s="5" t="str">
        <f>"黄士翔"</f>
        <v>黄士翔</v>
      </c>
      <c r="E559" s="5" t="str">
        <f t="shared" ref="E559:E561" si="152">"男"</f>
        <v>男</v>
      </c>
    </row>
    <row r="560" customHeight="1" spans="1:5">
      <c r="A560" s="5">
        <v>557</v>
      </c>
      <c r="B560" s="5" t="str">
        <f>"JL2023022001"</f>
        <v>JL2023022001</v>
      </c>
      <c r="C560" s="5" t="s">
        <v>39</v>
      </c>
      <c r="D560" s="5" t="str">
        <f>"文旭松"</f>
        <v>文旭松</v>
      </c>
      <c r="E560" s="5" t="str">
        <f t="shared" si="152"/>
        <v>男</v>
      </c>
    </row>
    <row r="561" customHeight="1" spans="1:5">
      <c r="A561" s="5">
        <v>558</v>
      </c>
      <c r="B561" s="5" t="str">
        <f t="shared" ref="B561:B563" si="153">"JL2023022002"</f>
        <v>JL2023022002</v>
      </c>
      <c r="C561" s="5" t="s">
        <v>39</v>
      </c>
      <c r="D561" s="5" t="str">
        <f>"易超文"</f>
        <v>易超文</v>
      </c>
      <c r="E561" s="5" t="str">
        <f t="shared" si="152"/>
        <v>男</v>
      </c>
    </row>
    <row r="562" customHeight="1" spans="1:5">
      <c r="A562" s="5">
        <v>559</v>
      </c>
      <c r="B562" s="5" t="str">
        <f t="shared" si="153"/>
        <v>JL2023022002</v>
      </c>
      <c r="C562" s="5" t="s">
        <v>39</v>
      </c>
      <c r="D562" s="5" t="str">
        <f>"邹珊珊"</f>
        <v>邹珊珊</v>
      </c>
      <c r="E562" s="5" t="str">
        <f t="shared" ref="E562:E565" si="154">"女"</f>
        <v>女</v>
      </c>
    </row>
    <row r="563" customHeight="1" spans="1:5">
      <c r="A563" s="5">
        <v>560</v>
      </c>
      <c r="B563" s="5" t="str">
        <f t="shared" si="153"/>
        <v>JL2023022002</v>
      </c>
      <c r="C563" s="5" t="s">
        <v>39</v>
      </c>
      <c r="D563" s="5" t="str">
        <f>"程斯光"</f>
        <v>程斯光</v>
      </c>
      <c r="E563" s="5" t="str">
        <f>"男"</f>
        <v>男</v>
      </c>
    </row>
    <row r="564" customHeight="1" spans="1:5">
      <c r="A564" s="5">
        <v>561</v>
      </c>
      <c r="B564" s="5" t="str">
        <f>"JL2023022003"</f>
        <v>JL2023022003</v>
      </c>
      <c r="C564" s="5" t="s">
        <v>39</v>
      </c>
      <c r="D564" s="5" t="str">
        <f>"梅梦洁"</f>
        <v>梅梦洁</v>
      </c>
      <c r="E564" s="5" t="str">
        <f t="shared" si="154"/>
        <v>女</v>
      </c>
    </row>
    <row r="565" customHeight="1" spans="1:5">
      <c r="A565" s="5">
        <v>562</v>
      </c>
      <c r="B565" s="5" t="str">
        <f>"JL2023022003"</f>
        <v>JL2023022003</v>
      </c>
      <c r="C565" s="5" t="s">
        <v>39</v>
      </c>
      <c r="D565" s="5" t="str">
        <f>"熊凡"</f>
        <v>熊凡</v>
      </c>
      <c r="E565" s="5" t="str">
        <f t="shared" si="154"/>
        <v>女</v>
      </c>
    </row>
    <row r="566" customHeight="1" spans="1:5">
      <c r="A566" s="5">
        <v>563</v>
      </c>
      <c r="B566" s="5" t="str">
        <f t="shared" ref="B566:B569" si="155">"JL2023022004"</f>
        <v>JL2023022004</v>
      </c>
      <c r="C566" s="5" t="s">
        <v>39</v>
      </c>
      <c r="D566" s="5" t="str">
        <f>"田亮"</f>
        <v>田亮</v>
      </c>
      <c r="E566" s="5" t="str">
        <f>"男"</f>
        <v>男</v>
      </c>
    </row>
    <row r="567" customHeight="1" spans="1:5">
      <c r="A567" s="5">
        <v>564</v>
      </c>
      <c r="B567" s="5" t="str">
        <f t="shared" si="155"/>
        <v>JL2023022004</v>
      </c>
      <c r="C567" s="5" t="s">
        <v>39</v>
      </c>
      <c r="D567" s="5" t="str">
        <f>"王慧"</f>
        <v>王慧</v>
      </c>
      <c r="E567" s="5" t="str">
        <f t="shared" ref="E567:E571" si="156">"女"</f>
        <v>女</v>
      </c>
    </row>
    <row r="568" customHeight="1" spans="1:5">
      <c r="A568" s="5">
        <v>565</v>
      </c>
      <c r="B568" s="5" t="str">
        <f t="shared" si="155"/>
        <v>JL2023022004</v>
      </c>
      <c r="C568" s="5" t="s">
        <v>39</v>
      </c>
      <c r="D568" s="5" t="str">
        <f>"耿聪"</f>
        <v>耿聪</v>
      </c>
      <c r="E568" s="5" t="str">
        <f t="shared" si="156"/>
        <v>女</v>
      </c>
    </row>
    <row r="569" customHeight="1" spans="1:5">
      <c r="A569" s="5">
        <v>566</v>
      </c>
      <c r="B569" s="5" t="str">
        <f t="shared" si="155"/>
        <v>JL2023022004</v>
      </c>
      <c r="C569" s="5" t="s">
        <v>39</v>
      </c>
      <c r="D569" s="5" t="str">
        <f>"樊丽"</f>
        <v>樊丽</v>
      </c>
      <c r="E569" s="5" t="str">
        <f t="shared" si="156"/>
        <v>女</v>
      </c>
    </row>
    <row r="570" customHeight="1" spans="1:5">
      <c r="A570" s="5">
        <v>567</v>
      </c>
      <c r="B570" s="5" t="str">
        <f t="shared" ref="B570:B572" si="157">"JL2023022006"</f>
        <v>JL2023022006</v>
      </c>
      <c r="C570" s="5" t="s">
        <v>40</v>
      </c>
      <c r="D570" s="5" t="str">
        <f>"李妮"</f>
        <v>李妮</v>
      </c>
      <c r="E570" s="5" t="str">
        <f t="shared" si="156"/>
        <v>女</v>
      </c>
    </row>
    <row r="571" customHeight="1" spans="1:5">
      <c r="A571" s="5">
        <v>568</v>
      </c>
      <c r="B571" s="5" t="str">
        <f t="shared" si="157"/>
        <v>JL2023022006</v>
      </c>
      <c r="C571" s="5" t="s">
        <v>40</v>
      </c>
      <c r="D571" s="5" t="str">
        <f>"李芳情"</f>
        <v>李芳情</v>
      </c>
      <c r="E571" s="5" t="str">
        <f t="shared" si="156"/>
        <v>女</v>
      </c>
    </row>
    <row r="572" customHeight="1" spans="1:5">
      <c r="A572" s="5">
        <v>569</v>
      </c>
      <c r="B572" s="5" t="str">
        <f t="shared" si="157"/>
        <v>JL2023022006</v>
      </c>
      <c r="C572" s="5" t="s">
        <v>40</v>
      </c>
      <c r="D572" s="5" t="str">
        <f>"石健"</f>
        <v>石健</v>
      </c>
      <c r="E572" s="5" t="s">
        <v>41</v>
      </c>
    </row>
    <row r="573" customHeight="1" spans="1:5">
      <c r="A573" s="5">
        <v>570</v>
      </c>
      <c r="B573" s="5" t="str">
        <f>"JL2023022007"</f>
        <v>JL2023022007</v>
      </c>
      <c r="C573" s="5" t="s">
        <v>40</v>
      </c>
      <c r="D573" s="5" t="str">
        <f>"朱梦"</f>
        <v>朱梦</v>
      </c>
      <c r="E573" s="5" t="str">
        <f t="shared" ref="E573:E578" si="158">"女"</f>
        <v>女</v>
      </c>
    </row>
    <row r="574" customHeight="1" spans="1:5">
      <c r="A574" s="5">
        <v>571</v>
      </c>
      <c r="B574" s="5" t="str">
        <f>"JL2023022007"</f>
        <v>JL2023022007</v>
      </c>
      <c r="C574" s="5" t="s">
        <v>40</v>
      </c>
      <c r="D574" s="5" t="str">
        <f>"郭尚喜"</f>
        <v>郭尚喜</v>
      </c>
      <c r="E574" s="5" t="str">
        <f>"男"</f>
        <v>男</v>
      </c>
    </row>
    <row r="575" customHeight="1" spans="1:5">
      <c r="A575" s="5">
        <v>572</v>
      </c>
      <c r="B575" s="5" t="str">
        <f>"JL2023022008"</f>
        <v>JL2023022008</v>
      </c>
      <c r="C575" s="5" t="s">
        <v>40</v>
      </c>
      <c r="D575" s="5" t="str">
        <f>"罗倩"</f>
        <v>罗倩</v>
      </c>
      <c r="E575" s="5" t="str">
        <f t="shared" si="158"/>
        <v>女</v>
      </c>
    </row>
    <row r="576" customHeight="1" spans="1:5">
      <c r="A576" s="5">
        <v>573</v>
      </c>
      <c r="B576" s="5" t="str">
        <f>"JL2023022018"</f>
        <v>JL2023022018</v>
      </c>
      <c r="C576" s="5" t="s">
        <v>42</v>
      </c>
      <c r="D576" s="5" t="str">
        <f>"王嘉"</f>
        <v>王嘉</v>
      </c>
      <c r="E576" s="5" t="str">
        <f t="shared" si="158"/>
        <v>女</v>
      </c>
    </row>
    <row r="577" customHeight="1" spans="1:5">
      <c r="A577" s="5">
        <v>574</v>
      </c>
      <c r="B577" s="5" t="str">
        <f>"JL2023022018"</f>
        <v>JL2023022018</v>
      </c>
      <c r="C577" s="5" t="s">
        <v>42</v>
      </c>
      <c r="D577" s="5" t="str">
        <f>"徐美玲"</f>
        <v>徐美玲</v>
      </c>
      <c r="E577" s="5" t="str">
        <f t="shared" si="158"/>
        <v>女</v>
      </c>
    </row>
    <row r="578" customHeight="1" spans="1:5">
      <c r="A578" s="5">
        <v>575</v>
      </c>
      <c r="B578" s="5" t="str">
        <f t="shared" ref="B578:B603" si="159">"JL2023023001"</f>
        <v>JL2023023001</v>
      </c>
      <c r="C578" s="5" t="s">
        <v>43</v>
      </c>
      <c r="D578" s="5" t="str">
        <f>"王朝桉"</f>
        <v>王朝桉</v>
      </c>
      <c r="E578" s="5" t="str">
        <f t="shared" si="158"/>
        <v>女</v>
      </c>
    </row>
    <row r="579" customHeight="1" spans="1:5">
      <c r="A579" s="5">
        <v>576</v>
      </c>
      <c r="B579" s="5" t="str">
        <f t="shared" si="159"/>
        <v>JL2023023001</v>
      </c>
      <c r="C579" s="5" t="s">
        <v>43</v>
      </c>
      <c r="D579" s="5" t="str">
        <f>"潘经涛"</f>
        <v>潘经涛</v>
      </c>
      <c r="E579" s="5" t="str">
        <f t="shared" ref="E579:E581" si="160">"男"</f>
        <v>男</v>
      </c>
    </row>
    <row r="580" customHeight="1" spans="1:5">
      <c r="A580" s="5">
        <v>577</v>
      </c>
      <c r="B580" s="5" t="str">
        <f t="shared" si="159"/>
        <v>JL2023023001</v>
      </c>
      <c r="C580" s="5" t="s">
        <v>43</v>
      </c>
      <c r="D580" s="5" t="str">
        <f>"宋必亚"</f>
        <v>宋必亚</v>
      </c>
      <c r="E580" s="5" t="str">
        <f t="shared" si="160"/>
        <v>男</v>
      </c>
    </row>
    <row r="581" customHeight="1" spans="1:5">
      <c r="A581" s="5">
        <v>578</v>
      </c>
      <c r="B581" s="5" t="str">
        <f t="shared" si="159"/>
        <v>JL2023023001</v>
      </c>
      <c r="C581" s="5" t="s">
        <v>43</v>
      </c>
      <c r="D581" s="5" t="str">
        <f>"黄成林"</f>
        <v>黄成林</v>
      </c>
      <c r="E581" s="5" t="str">
        <f t="shared" si="160"/>
        <v>男</v>
      </c>
    </row>
    <row r="582" customHeight="1" spans="1:5">
      <c r="A582" s="5">
        <v>579</v>
      </c>
      <c r="B582" s="5" t="str">
        <f t="shared" si="159"/>
        <v>JL2023023001</v>
      </c>
      <c r="C582" s="5" t="s">
        <v>43</v>
      </c>
      <c r="D582" s="5" t="str">
        <f>"喻恬"</f>
        <v>喻恬</v>
      </c>
      <c r="E582" s="5" t="str">
        <f>"女"</f>
        <v>女</v>
      </c>
    </row>
    <row r="583" customHeight="1" spans="1:5">
      <c r="A583" s="5">
        <v>580</v>
      </c>
      <c r="B583" s="5" t="str">
        <f t="shared" si="159"/>
        <v>JL2023023001</v>
      </c>
      <c r="C583" s="5" t="s">
        <v>43</v>
      </c>
      <c r="D583" s="5" t="str">
        <f>"张威"</f>
        <v>张威</v>
      </c>
      <c r="E583" s="5" t="str">
        <f t="shared" ref="E583:E586" si="161">"男"</f>
        <v>男</v>
      </c>
    </row>
    <row r="584" customHeight="1" spans="1:5">
      <c r="A584" s="5">
        <v>581</v>
      </c>
      <c r="B584" s="5" t="str">
        <f t="shared" si="159"/>
        <v>JL2023023001</v>
      </c>
      <c r="C584" s="5" t="s">
        <v>43</v>
      </c>
      <c r="D584" s="5" t="str">
        <f>"刘义豪"</f>
        <v>刘义豪</v>
      </c>
      <c r="E584" s="5" t="str">
        <f t="shared" si="161"/>
        <v>男</v>
      </c>
    </row>
    <row r="585" customHeight="1" spans="1:5">
      <c r="A585" s="5">
        <v>582</v>
      </c>
      <c r="B585" s="5" t="str">
        <f t="shared" si="159"/>
        <v>JL2023023001</v>
      </c>
      <c r="C585" s="5" t="s">
        <v>43</v>
      </c>
      <c r="D585" s="5" t="str">
        <f>"赵竹承"</f>
        <v>赵竹承</v>
      </c>
      <c r="E585" s="5" t="str">
        <f t="shared" si="161"/>
        <v>男</v>
      </c>
    </row>
    <row r="586" customHeight="1" spans="1:5">
      <c r="A586" s="5">
        <v>583</v>
      </c>
      <c r="B586" s="5" t="str">
        <f t="shared" si="159"/>
        <v>JL2023023001</v>
      </c>
      <c r="C586" s="5" t="s">
        <v>43</v>
      </c>
      <c r="D586" s="5" t="str">
        <f>"鲁辉"</f>
        <v>鲁辉</v>
      </c>
      <c r="E586" s="5" t="str">
        <f t="shared" si="161"/>
        <v>男</v>
      </c>
    </row>
    <row r="587" customHeight="1" spans="1:5">
      <c r="A587" s="5">
        <v>584</v>
      </c>
      <c r="B587" s="5" t="str">
        <f t="shared" si="159"/>
        <v>JL2023023001</v>
      </c>
      <c r="C587" s="5" t="s">
        <v>43</v>
      </c>
      <c r="D587" s="5" t="str">
        <f>"刘玉婵"</f>
        <v>刘玉婵</v>
      </c>
      <c r="E587" s="5" t="str">
        <f>"女"</f>
        <v>女</v>
      </c>
    </row>
    <row r="588" customHeight="1" spans="1:5">
      <c r="A588" s="5">
        <v>585</v>
      </c>
      <c r="B588" s="5" t="str">
        <f t="shared" si="159"/>
        <v>JL2023023001</v>
      </c>
      <c r="C588" s="5" t="s">
        <v>43</v>
      </c>
      <c r="D588" s="5" t="str">
        <f>"熊楚晖"</f>
        <v>熊楚晖</v>
      </c>
      <c r="E588" s="5" t="str">
        <f t="shared" ref="E588:E590" si="162">"男"</f>
        <v>男</v>
      </c>
    </row>
    <row r="589" customHeight="1" spans="1:5">
      <c r="A589" s="5">
        <v>586</v>
      </c>
      <c r="B589" s="5" t="str">
        <f t="shared" si="159"/>
        <v>JL2023023001</v>
      </c>
      <c r="C589" s="5" t="s">
        <v>43</v>
      </c>
      <c r="D589" s="5" t="str">
        <f>"周琛"</f>
        <v>周琛</v>
      </c>
      <c r="E589" s="5" t="str">
        <f t="shared" si="162"/>
        <v>男</v>
      </c>
    </row>
    <row r="590" customHeight="1" spans="1:5">
      <c r="A590" s="5">
        <v>587</v>
      </c>
      <c r="B590" s="5" t="str">
        <f t="shared" si="159"/>
        <v>JL2023023001</v>
      </c>
      <c r="C590" s="5" t="s">
        <v>43</v>
      </c>
      <c r="D590" s="5" t="str">
        <f>"魏亚"</f>
        <v>魏亚</v>
      </c>
      <c r="E590" s="5" t="str">
        <f t="shared" si="162"/>
        <v>男</v>
      </c>
    </row>
    <row r="591" customHeight="1" spans="1:5">
      <c r="A591" s="5">
        <v>588</v>
      </c>
      <c r="B591" s="5" t="str">
        <f t="shared" si="159"/>
        <v>JL2023023001</v>
      </c>
      <c r="C591" s="5" t="s">
        <v>43</v>
      </c>
      <c r="D591" s="5" t="str">
        <f>"瞿诗慧"</f>
        <v>瞿诗慧</v>
      </c>
      <c r="E591" s="5" t="s">
        <v>33</v>
      </c>
    </row>
    <row r="592" customHeight="1" spans="1:5">
      <c r="A592" s="5">
        <v>589</v>
      </c>
      <c r="B592" s="5" t="str">
        <f t="shared" si="159"/>
        <v>JL2023023001</v>
      </c>
      <c r="C592" s="5" t="s">
        <v>43</v>
      </c>
      <c r="D592" s="5" t="str">
        <f>"方真好"</f>
        <v>方真好</v>
      </c>
      <c r="E592" s="5" t="str">
        <f t="shared" ref="E592:E594" si="163">"男"</f>
        <v>男</v>
      </c>
    </row>
    <row r="593" customHeight="1" spans="1:5">
      <c r="A593" s="5">
        <v>590</v>
      </c>
      <c r="B593" s="5" t="str">
        <f t="shared" si="159"/>
        <v>JL2023023001</v>
      </c>
      <c r="C593" s="5" t="s">
        <v>43</v>
      </c>
      <c r="D593" s="5" t="str">
        <f>"万俊"</f>
        <v>万俊</v>
      </c>
      <c r="E593" s="5" t="str">
        <f t="shared" si="163"/>
        <v>男</v>
      </c>
    </row>
    <row r="594" customHeight="1" spans="1:5">
      <c r="A594" s="5">
        <v>591</v>
      </c>
      <c r="B594" s="5" t="str">
        <f t="shared" si="159"/>
        <v>JL2023023001</v>
      </c>
      <c r="C594" s="5" t="s">
        <v>43</v>
      </c>
      <c r="D594" s="5" t="str">
        <f>"王庚午"</f>
        <v>王庚午</v>
      </c>
      <c r="E594" s="5" t="str">
        <f t="shared" si="163"/>
        <v>男</v>
      </c>
    </row>
    <row r="595" customHeight="1" spans="1:5">
      <c r="A595" s="5">
        <v>592</v>
      </c>
      <c r="B595" s="5" t="str">
        <f t="shared" si="159"/>
        <v>JL2023023001</v>
      </c>
      <c r="C595" s="5" t="s">
        <v>43</v>
      </c>
      <c r="D595" s="5" t="str">
        <f>"吴雪"</f>
        <v>吴雪</v>
      </c>
      <c r="E595" s="5" t="s">
        <v>33</v>
      </c>
    </row>
    <row r="596" customHeight="1" spans="1:5">
      <c r="A596" s="5">
        <v>593</v>
      </c>
      <c r="B596" s="5" t="str">
        <f t="shared" si="159"/>
        <v>JL2023023001</v>
      </c>
      <c r="C596" s="5" t="s">
        <v>43</v>
      </c>
      <c r="D596" s="5" t="str">
        <f>"汪强涛"</f>
        <v>汪强涛</v>
      </c>
      <c r="E596" s="5" t="str">
        <f t="shared" ref="E596:E598" si="164">"男"</f>
        <v>男</v>
      </c>
    </row>
    <row r="597" customHeight="1" spans="1:5">
      <c r="A597" s="5">
        <v>594</v>
      </c>
      <c r="B597" s="5" t="str">
        <f t="shared" si="159"/>
        <v>JL2023023001</v>
      </c>
      <c r="C597" s="5" t="s">
        <v>43</v>
      </c>
      <c r="D597" s="5" t="str">
        <f>"罗巍"</f>
        <v>罗巍</v>
      </c>
      <c r="E597" s="5" t="str">
        <f t="shared" si="164"/>
        <v>男</v>
      </c>
    </row>
    <row r="598" customHeight="1" spans="1:5">
      <c r="A598" s="5">
        <v>595</v>
      </c>
      <c r="B598" s="5" t="str">
        <f t="shared" si="159"/>
        <v>JL2023023001</v>
      </c>
      <c r="C598" s="5" t="s">
        <v>43</v>
      </c>
      <c r="D598" s="5" t="str">
        <f>"季稳"</f>
        <v>季稳</v>
      </c>
      <c r="E598" s="5" t="str">
        <f t="shared" si="164"/>
        <v>男</v>
      </c>
    </row>
    <row r="599" customHeight="1" spans="1:5">
      <c r="A599" s="5">
        <v>596</v>
      </c>
      <c r="B599" s="5" t="str">
        <f t="shared" si="159"/>
        <v>JL2023023001</v>
      </c>
      <c r="C599" s="5" t="s">
        <v>43</v>
      </c>
      <c r="D599" s="5" t="str">
        <f>"马韦"</f>
        <v>马韦</v>
      </c>
      <c r="E599" s="5" t="str">
        <f t="shared" ref="E599:E605" si="165">"女"</f>
        <v>女</v>
      </c>
    </row>
    <row r="600" customHeight="1" spans="1:5">
      <c r="A600" s="5">
        <v>597</v>
      </c>
      <c r="B600" s="5" t="str">
        <f t="shared" si="159"/>
        <v>JL2023023001</v>
      </c>
      <c r="C600" s="5" t="s">
        <v>43</v>
      </c>
      <c r="D600" s="5" t="str">
        <f>"李雪民"</f>
        <v>李雪民</v>
      </c>
      <c r="E600" s="5" t="str">
        <f t="shared" si="165"/>
        <v>女</v>
      </c>
    </row>
    <row r="601" customHeight="1" spans="1:5">
      <c r="A601" s="5">
        <v>598</v>
      </c>
      <c r="B601" s="5" t="str">
        <f t="shared" si="159"/>
        <v>JL2023023001</v>
      </c>
      <c r="C601" s="5" t="s">
        <v>43</v>
      </c>
      <c r="D601" s="5" t="str">
        <f>"李来"</f>
        <v>李来</v>
      </c>
      <c r="E601" s="5" t="str">
        <f t="shared" ref="E601:E603" si="166">"男"</f>
        <v>男</v>
      </c>
    </row>
    <row r="602" customHeight="1" spans="1:5">
      <c r="A602" s="5">
        <v>599</v>
      </c>
      <c r="B602" s="5" t="str">
        <f t="shared" si="159"/>
        <v>JL2023023001</v>
      </c>
      <c r="C602" s="5" t="s">
        <v>43</v>
      </c>
      <c r="D602" s="5" t="str">
        <f>"刘隽"</f>
        <v>刘隽</v>
      </c>
      <c r="E602" s="5" t="str">
        <f t="shared" si="166"/>
        <v>男</v>
      </c>
    </row>
    <row r="603" customHeight="1" spans="1:5">
      <c r="A603" s="5">
        <v>600</v>
      </c>
      <c r="B603" s="5" t="str">
        <f t="shared" si="159"/>
        <v>JL2023023001</v>
      </c>
      <c r="C603" s="5" t="s">
        <v>43</v>
      </c>
      <c r="D603" s="5" t="str">
        <f>"祝国锋"</f>
        <v>祝国锋</v>
      </c>
      <c r="E603" s="5" t="str">
        <f t="shared" si="166"/>
        <v>男</v>
      </c>
    </row>
    <row r="604" customHeight="1" spans="1:5">
      <c r="A604" s="5">
        <v>601</v>
      </c>
      <c r="B604" s="5" t="str">
        <f>"JL2023023002"</f>
        <v>JL2023023002</v>
      </c>
      <c r="C604" s="5" t="s">
        <v>43</v>
      </c>
      <c r="D604" s="5" t="str">
        <f>"陈晴汝"</f>
        <v>陈晴汝</v>
      </c>
      <c r="E604" s="5" t="str">
        <f t="shared" si="165"/>
        <v>女</v>
      </c>
    </row>
    <row r="605" customHeight="1" spans="1:5">
      <c r="A605" s="5">
        <v>602</v>
      </c>
      <c r="B605" s="5" t="str">
        <f>"JL2023023002"</f>
        <v>JL2023023002</v>
      </c>
      <c r="C605" s="5" t="s">
        <v>43</v>
      </c>
      <c r="D605" s="5" t="str">
        <f>"李晶"</f>
        <v>李晶</v>
      </c>
      <c r="E605" s="5" t="str">
        <f t="shared" si="165"/>
        <v>女</v>
      </c>
    </row>
    <row r="606" customHeight="1" spans="1:5">
      <c r="A606" s="5">
        <v>603</v>
      </c>
      <c r="B606" s="5" t="str">
        <f t="shared" ref="B606:B610" si="167">"JL2023023003"</f>
        <v>JL2023023003</v>
      </c>
      <c r="C606" s="5" t="s">
        <v>43</v>
      </c>
      <c r="D606" s="5" t="str">
        <f>"严东明"</f>
        <v>严东明</v>
      </c>
      <c r="E606" s="5" t="s">
        <v>41</v>
      </c>
    </row>
    <row r="607" customHeight="1" spans="1:5">
      <c r="A607" s="5">
        <v>604</v>
      </c>
      <c r="B607" s="5" t="str">
        <f t="shared" si="167"/>
        <v>JL2023023003</v>
      </c>
      <c r="C607" s="5" t="s">
        <v>43</v>
      </c>
      <c r="D607" s="5" t="str">
        <f>"丁顺"</f>
        <v>丁顺</v>
      </c>
      <c r="E607" s="5" t="str">
        <f t="shared" ref="E607:E610" si="168">"男"</f>
        <v>男</v>
      </c>
    </row>
    <row r="608" s="2" customFormat="1" customHeight="1" spans="1:5">
      <c r="A608" s="5">
        <v>605</v>
      </c>
      <c r="B608" s="5" t="str">
        <f t="shared" si="167"/>
        <v>JL2023023003</v>
      </c>
      <c r="C608" s="5" t="s">
        <v>43</v>
      </c>
      <c r="D608" s="5" t="str">
        <f>"羊良旺"</f>
        <v>羊良旺</v>
      </c>
      <c r="E608" s="5" t="str">
        <f t="shared" si="168"/>
        <v>男</v>
      </c>
    </row>
    <row r="609" customHeight="1" spans="1:5">
      <c r="A609" s="5">
        <v>606</v>
      </c>
      <c r="B609" s="5" t="str">
        <f t="shared" si="167"/>
        <v>JL2023023003</v>
      </c>
      <c r="C609" s="5" t="s">
        <v>43</v>
      </c>
      <c r="D609" s="5" t="str">
        <f>"吕凯莉"</f>
        <v>吕凯莉</v>
      </c>
      <c r="E609" s="5" t="s">
        <v>33</v>
      </c>
    </row>
    <row r="610" customHeight="1" spans="1:5">
      <c r="A610" s="5">
        <v>607</v>
      </c>
      <c r="B610" s="5" t="str">
        <f t="shared" si="167"/>
        <v>JL2023023003</v>
      </c>
      <c r="C610" s="5" t="s">
        <v>43</v>
      </c>
      <c r="D610" s="5" t="str">
        <f>"庞飞"</f>
        <v>庞飞</v>
      </c>
      <c r="E610" s="5" t="str">
        <f t="shared" si="168"/>
        <v>男</v>
      </c>
    </row>
  </sheetData>
  <mergeCells count="1">
    <mergeCell ref="A2:E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资格初审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</cp:lastModifiedBy>
  <dcterms:created xsi:type="dcterms:W3CDTF">2023-03-06T07:16:00Z</dcterms:created>
  <dcterms:modified xsi:type="dcterms:W3CDTF">2023-04-09T01:47:14Z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0BAF92B6457D41F29F683637256D435C</vt:lpwstr>
  </property>
  <property fmtid="{D5CDD505-2E9C-101B-9397-08002B2CF9AE}" pid="3" name="KSOProductBuildVer">
    <vt:lpwstr>2052-11.1.0.13703</vt:lpwstr>
  </property>
</Properties>
</file>