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925_6401c081660d0" sheetId="1" r:id="rId1"/>
  </sheets>
  <definedNames>
    <definedName name="_xlnm._FilterDatabase" localSheetId="0" hidden="1">'4925_6401c081660d0'!$A$1:$G$252</definedName>
  </definedNames>
  <calcPr calcId="144525"/>
</workbook>
</file>

<file path=xl/sharedStrings.xml><?xml version="1.0" encoding="utf-8"?>
<sst xmlns="http://schemas.openxmlformats.org/spreadsheetml/2006/main" count="613" uniqueCount="80">
  <si>
    <t>江陵县2023年事业单位人才引进笔试人员名单</t>
  </si>
  <si>
    <t>序号</t>
  </si>
  <si>
    <t>报考号</t>
  </si>
  <si>
    <t>岗位代码</t>
  </si>
  <si>
    <t>岗位名称</t>
  </si>
  <si>
    <t>招聘单位</t>
  </si>
  <si>
    <t>姓名</t>
  </si>
  <si>
    <t>考试科目</t>
  </si>
  <si>
    <r>
      <rPr>
        <sz val="11"/>
        <color theme="1"/>
        <rFont val="仿宋_GB2312"/>
        <charset val="134"/>
      </rPr>
      <t>综合管理岗</t>
    </r>
  </si>
  <si>
    <r>
      <rPr>
        <sz val="11"/>
        <color theme="1"/>
        <rFont val="仿宋_GB2312"/>
        <charset val="134"/>
      </rPr>
      <t>县人才发展服务中心</t>
    </r>
  </si>
  <si>
    <t>公共基础知识和公文写作</t>
  </si>
  <si>
    <t>4925202302141314592240</t>
  </si>
  <si>
    <t>0501</t>
  </si>
  <si>
    <r>
      <rPr>
        <sz val="11"/>
        <color theme="1"/>
        <rFont val="仿宋_GB2312"/>
        <charset val="134"/>
      </rPr>
      <t>土地管理岗</t>
    </r>
  </si>
  <si>
    <r>
      <rPr>
        <sz val="11"/>
        <color theme="1"/>
        <rFont val="仿宋_GB2312"/>
        <charset val="134"/>
      </rPr>
      <t>乡镇（管理区）资规所</t>
    </r>
  </si>
  <si>
    <t>李新</t>
  </si>
  <si>
    <t>4925202302141516572625</t>
  </si>
  <si>
    <t>黄思思</t>
  </si>
  <si>
    <t>4925202302141910333236</t>
  </si>
  <si>
    <t>赵琳琳</t>
  </si>
  <si>
    <t>4925202302142004013344</t>
  </si>
  <si>
    <t>朱慧慧</t>
  </si>
  <si>
    <t>4925202302150302063795</t>
  </si>
  <si>
    <t>高奥</t>
  </si>
  <si>
    <t>4925202302151221044155</t>
  </si>
  <si>
    <t>张宇</t>
  </si>
  <si>
    <t>4925202302151343344291</t>
  </si>
  <si>
    <t>熊娇</t>
  </si>
  <si>
    <t>4925202302161137405904</t>
  </si>
  <si>
    <t>王强志</t>
  </si>
  <si>
    <t>4925202302161327086200</t>
  </si>
  <si>
    <t>张海艳</t>
  </si>
  <si>
    <t>4925202302161534296526</t>
  </si>
  <si>
    <t>石芹芹</t>
  </si>
  <si>
    <t>4925202302172341289302</t>
  </si>
  <si>
    <t>赵雅茹</t>
  </si>
  <si>
    <t>4925202302181339089719</t>
  </si>
  <si>
    <t>罗虎</t>
  </si>
  <si>
    <t>49252023021821240010279</t>
  </si>
  <si>
    <t>周银芳</t>
  </si>
  <si>
    <t>49252023021909260710524</t>
  </si>
  <si>
    <t>焦昕祥</t>
  </si>
  <si>
    <t>49252023022009294411904</t>
  </si>
  <si>
    <t>杨春晖</t>
  </si>
  <si>
    <t>49252023022010504312489</t>
  </si>
  <si>
    <t>程伟</t>
  </si>
  <si>
    <t>49252023022015112313779</t>
  </si>
  <si>
    <t>马鑫鑫</t>
  </si>
  <si>
    <t>49252023022314263924865</t>
  </si>
  <si>
    <t>张鹏</t>
  </si>
  <si>
    <t>49252023022520405529568</t>
  </si>
  <si>
    <t>杨莎</t>
  </si>
  <si>
    <t>49252023022616441330674</t>
  </si>
  <si>
    <t>李瑾</t>
  </si>
  <si>
    <t>49252023022621533431273</t>
  </si>
  <si>
    <t>潘华平</t>
  </si>
  <si>
    <t>49252023022711301132463</t>
  </si>
  <si>
    <t>黄亚威</t>
  </si>
  <si>
    <t>49252023022716550033602</t>
  </si>
  <si>
    <t>周盼</t>
  </si>
  <si>
    <t>49252023022810515335502</t>
  </si>
  <si>
    <t>戴璨</t>
  </si>
  <si>
    <t>49252023022818211637129</t>
  </si>
  <si>
    <t>陈颖</t>
  </si>
  <si>
    <t>49252023022819313437253</t>
  </si>
  <si>
    <t>邹晓红</t>
  </si>
  <si>
    <t>49252023030110574138215</t>
  </si>
  <si>
    <t>叶泓婕</t>
  </si>
  <si>
    <t>49252023030111200138278</t>
  </si>
  <si>
    <t>刘万超</t>
  </si>
  <si>
    <t>49252023030111392938324</t>
  </si>
  <si>
    <t>何立</t>
  </si>
  <si>
    <t>49252023030113233938605</t>
  </si>
  <si>
    <t>李依晗</t>
  </si>
  <si>
    <t>49252023030114265338764</t>
  </si>
  <si>
    <t>杨芳</t>
  </si>
  <si>
    <t>49252023030115563539070</t>
  </si>
  <si>
    <t>段文杰</t>
  </si>
  <si>
    <t>49252023030116072439110</t>
  </si>
  <si>
    <t>程妮娜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</si>
</sst>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topLeftCell="A82" workbookViewId="0">
      <selection activeCell="E88" sqref="E88"/>
    </sheetView>
  </sheetViews>
  <sheetFormatPr defaultColWidth="9" defaultRowHeight="13.5" outlineLevelCol="6"/>
  <cols>
    <col min="1" max="1" width="4.625" style="1" customWidth="1"/>
    <col min="2" max="2" width="24.25" style="1" customWidth="1"/>
    <col min="3" max="3" width="9" style="2"/>
    <col min="4" max="4" width="13.85" style="1" customWidth="1"/>
    <col min="5" max="5" width="23.625" style="1" customWidth="1"/>
    <col min="6" max="6" width="8.625" style="3" customWidth="1"/>
    <col min="7" max="7" width="9" style="4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ht="21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</row>
    <row r="3" ht="15" spans="1:7">
      <c r="A3" s="9">
        <v>1</v>
      </c>
      <c r="B3" s="9" t="str">
        <f>"4925202302140905471407"</f>
        <v>4925202302140905471407</v>
      </c>
      <c r="C3" s="10" t="str">
        <f>"0103"</f>
        <v>0103</v>
      </c>
      <c r="D3" s="9" t="s">
        <v>8</v>
      </c>
      <c r="E3" s="9" t="s">
        <v>9</v>
      </c>
      <c r="F3" s="11" t="str">
        <f>"郑孝天"</f>
        <v>郑孝天</v>
      </c>
      <c r="G3" s="12" t="s">
        <v>10</v>
      </c>
    </row>
    <row r="4" ht="15" spans="1:7">
      <c r="A4" s="9">
        <v>2</v>
      </c>
      <c r="B4" s="9" t="str">
        <f>"4925202302140908001413"</f>
        <v>4925202302140908001413</v>
      </c>
      <c r="C4" s="10" t="str">
        <f>"0103"</f>
        <v>0103</v>
      </c>
      <c r="D4" s="9" t="s">
        <v>8</v>
      </c>
      <c r="E4" s="9" t="s">
        <v>9</v>
      </c>
      <c r="F4" s="11" t="str">
        <f>"张豪"</f>
        <v>张豪</v>
      </c>
      <c r="G4" s="12"/>
    </row>
    <row r="5" ht="15" spans="1:7">
      <c r="A5" s="9">
        <v>3</v>
      </c>
      <c r="B5" s="9" t="str">
        <f>"4925202302140927591476"</f>
        <v>4925202302140927591476</v>
      </c>
      <c r="C5" s="10" t="str">
        <f>"0103"</f>
        <v>0103</v>
      </c>
      <c r="D5" s="9" t="s">
        <v>8</v>
      </c>
      <c r="E5" s="9" t="s">
        <v>9</v>
      </c>
      <c r="F5" s="11" t="str">
        <f>"高超"</f>
        <v>高超</v>
      </c>
      <c r="G5" s="12"/>
    </row>
    <row r="6" ht="15" spans="1:7">
      <c r="A6" s="9">
        <v>4</v>
      </c>
      <c r="B6" s="9" t="str">
        <f>"4925202302140949331556"</f>
        <v>4925202302140949331556</v>
      </c>
      <c r="C6" s="10" t="str">
        <f>"0103"</f>
        <v>0103</v>
      </c>
      <c r="D6" s="9" t="s">
        <v>8</v>
      </c>
      <c r="E6" s="9" t="s">
        <v>9</v>
      </c>
      <c r="F6" s="11" t="str">
        <f>"张佳艺"</f>
        <v>张佳艺</v>
      </c>
      <c r="G6" s="12"/>
    </row>
    <row r="7" ht="15" spans="1:7">
      <c r="A7" s="9">
        <v>5</v>
      </c>
      <c r="B7" s="9" t="str">
        <f>"4925202302141008591622"</f>
        <v>4925202302141008591622</v>
      </c>
      <c r="C7" s="10" t="str">
        <f t="shared" ref="C7:C15" si="0">"0103"</f>
        <v>0103</v>
      </c>
      <c r="D7" s="9" t="s">
        <v>8</v>
      </c>
      <c r="E7" s="9" t="s">
        <v>9</v>
      </c>
      <c r="F7" s="11" t="str">
        <f>"王宇琦"</f>
        <v>王宇琦</v>
      </c>
      <c r="G7" s="12"/>
    </row>
    <row r="8" ht="15" spans="1:7">
      <c r="A8" s="9">
        <v>6</v>
      </c>
      <c r="B8" s="9" t="str">
        <f>"4925202302141012241632"</f>
        <v>4925202302141012241632</v>
      </c>
      <c r="C8" s="10" t="str">
        <f t="shared" si="0"/>
        <v>0103</v>
      </c>
      <c r="D8" s="9" t="s">
        <v>8</v>
      </c>
      <c r="E8" s="9" t="s">
        <v>9</v>
      </c>
      <c r="F8" s="11" t="str">
        <f>"向一恒"</f>
        <v>向一恒</v>
      </c>
      <c r="G8" s="12"/>
    </row>
    <row r="9" ht="15" spans="1:7">
      <c r="A9" s="9">
        <v>7</v>
      </c>
      <c r="B9" s="9" t="str">
        <f>"4925202302141036141715"</f>
        <v>4925202302141036141715</v>
      </c>
      <c r="C9" s="10" t="str">
        <f t="shared" si="0"/>
        <v>0103</v>
      </c>
      <c r="D9" s="9" t="s">
        <v>8</v>
      </c>
      <c r="E9" s="9" t="s">
        <v>9</v>
      </c>
      <c r="F9" s="11" t="str">
        <f>"胡岱"</f>
        <v>胡岱</v>
      </c>
      <c r="G9" s="12"/>
    </row>
    <row r="10" ht="15" spans="1:7">
      <c r="A10" s="9">
        <v>8</v>
      </c>
      <c r="B10" s="9" t="str">
        <f>"4925202302141041121734"</f>
        <v>4925202302141041121734</v>
      </c>
      <c r="C10" s="10" t="str">
        <f t="shared" si="0"/>
        <v>0103</v>
      </c>
      <c r="D10" s="9" t="s">
        <v>8</v>
      </c>
      <c r="E10" s="9" t="s">
        <v>9</v>
      </c>
      <c r="F10" s="11" t="str">
        <f>"张承科"</f>
        <v>张承科</v>
      </c>
      <c r="G10" s="12"/>
    </row>
    <row r="11" ht="15" spans="1:7">
      <c r="A11" s="9">
        <v>9</v>
      </c>
      <c r="B11" s="9" t="str">
        <f>"4925202302141053051780"</f>
        <v>4925202302141053051780</v>
      </c>
      <c r="C11" s="10" t="str">
        <f t="shared" si="0"/>
        <v>0103</v>
      </c>
      <c r="D11" s="9" t="s">
        <v>8</v>
      </c>
      <c r="E11" s="9" t="s">
        <v>9</v>
      </c>
      <c r="F11" s="11" t="str">
        <f>"蒋玉唐"</f>
        <v>蒋玉唐</v>
      </c>
      <c r="G11" s="12"/>
    </row>
    <row r="12" ht="15" spans="1:7">
      <c r="A12" s="9">
        <v>10</v>
      </c>
      <c r="B12" s="9" t="str">
        <f>"4925202302141105071827"</f>
        <v>4925202302141105071827</v>
      </c>
      <c r="C12" s="10" t="str">
        <f t="shared" si="0"/>
        <v>0103</v>
      </c>
      <c r="D12" s="9" t="s">
        <v>8</v>
      </c>
      <c r="E12" s="9" t="s">
        <v>9</v>
      </c>
      <c r="F12" s="11" t="str">
        <f>"肖军文"</f>
        <v>肖军文</v>
      </c>
      <c r="G12" s="12"/>
    </row>
    <row r="13" ht="15" spans="1:7">
      <c r="A13" s="9">
        <v>11</v>
      </c>
      <c r="B13" s="9" t="str">
        <f>"4925202302141116281869"</f>
        <v>4925202302141116281869</v>
      </c>
      <c r="C13" s="10" t="str">
        <f t="shared" si="0"/>
        <v>0103</v>
      </c>
      <c r="D13" s="9" t="s">
        <v>8</v>
      </c>
      <c r="E13" s="9" t="s">
        <v>9</v>
      </c>
      <c r="F13" s="11" t="str">
        <f>"解思源"</f>
        <v>解思源</v>
      </c>
      <c r="G13" s="12"/>
    </row>
    <row r="14" ht="15" spans="1:7">
      <c r="A14" s="9">
        <v>12</v>
      </c>
      <c r="B14" s="9" t="str">
        <f>"4925202302141118111879"</f>
        <v>4925202302141118111879</v>
      </c>
      <c r="C14" s="10" t="str">
        <f t="shared" si="0"/>
        <v>0103</v>
      </c>
      <c r="D14" s="9" t="s">
        <v>8</v>
      </c>
      <c r="E14" s="9" t="s">
        <v>9</v>
      </c>
      <c r="F14" s="11" t="str">
        <f>"谢梦露"</f>
        <v>谢梦露</v>
      </c>
      <c r="G14" s="12"/>
    </row>
    <row r="15" ht="15" spans="1:7">
      <c r="A15" s="9">
        <v>13</v>
      </c>
      <c r="B15" s="9" t="str">
        <f>"4925202302141121031890"</f>
        <v>4925202302141121031890</v>
      </c>
      <c r="C15" s="10" t="str">
        <f t="shared" si="0"/>
        <v>0103</v>
      </c>
      <c r="D15" s="9" t="s">
        <v>8</v>
      </c>
      <c r="E15" s="9" t="s">
        <v>9</v>
      </c>
      <c r="F15" s="11" t="str">
        <f>"吴震"</f>
        <v>吴震</v>
      </c>
      <c r="G15" s="12"/>
    </row>
    <row r="16" ht="15" spans="1:7">
      <c r="A16" s="9">
        <v>14</v>
      </c>
      <c r="B16" s="9" t="str">
        <f>"4925202302141137481957"</f>
        <v>4925202302141137481957</v>
      </c>
      <c r="C16" s="10" t="str">
        <f t="shared" ref="C16:C23" si="1">"0103"</f>
        <v>0103</v>
      </c>
      <c r="D16" s="9" t="s">
        <v>8</v>
      </c>
      <c r="E16" s="9" t="s">
        <v>9</v>
      </c>
      <c r="F16" s="11" t="str">
        <f>"张伟"</f>
        <v>张伟</v>
      </c>
      <c r="G16" s="12"/>
    </row>
    <row r="17" ht="15" spans="1:7">
      <c r="A17" s="9">
        <v>15</v>
      </c>
      <c r="B17" s="9" t="str">
        <f>"4925202302141138391960"</f>
        <v>4925202302141138391960</v>
      </c>
      <c r="C17" s="10" t="str">
        <f t="shared" si="1"/>
        <v>0103</v>
      </c>
      <c r="D17" s="9" t="s">
        <v>8</v>
      </c>
      <c r="E17" s="9" t="s">
        <v>9</v>
      </c>
      <c r="F17" s="11" t="str">
        <f>"王梓岩"</f>
        <v>王梓岩</v>
      </c>
      <c r="G17" s="12"/>
    </row>
    <row r="18" ht="15" spans="1:7">
      <c r="A18" s="9">
        <v>16</v>
      </c>
      <c r="B18" s="9" t="str">
        <f>"4925202302141146021980"</f>
        <v>4925202302141146021980</v>
      </c>
      <c r="C18" s="10" t="str">
        <f t="shared" si="1"/>
        <v>0103</v>
      </c>
      <c r="D18" s="9" t="s">
        <v>8</v>
      </c>
      <c r="E18" s="9" t="s">
        <v>9</v>
      </c>
      <c r="F18" s="11" t="str">
        <f>"彭凤"</f>
        <v>彭凤</v>
      </c>
      <c r="G18" s="12"/>
    </row>
    <row r="19" ht="15" spans="1:7">
      <c r="A19" s="9">
        <v>17</v>
      </c>
      <c r="B19" s="9" t="str">
        <f>"4925202302141202302019"</f>
        <v>4925202302141202302019</v>
      </c>
      <c r="C19" s="10" t="str">
        <f t="shared" si="1"/>
        <v>0103</v>
      </c>
      <c r="D19" s="9" t="s">
        <v>8</v>
      </c>
      <c r="E19" s="9" t="s">
        <v>9</v>
      </c>
      <c r="F19" s="11" t="str">
        <f>"李茜"</f>
        <v>李茜</v>
      </c>
      <c r="G19" s="12"/>
    </row>
    <row r="20" ht="15" spans="1:7">
      <c r="A20" s="9">
        <v>18</v>
      </c>
      <c r="B20" s="9" t="str">
        <f>"4925202302141214242057"</f>
        <v>4925202302141214242057</v>
      </c>
      <c r="C20" s="10" t="str">
        <f t="shared" si="1"/>
        <v>0103</v>
      </c>
      <c r="D20" s="9" t="s">
        <v>8</v>
      </c>
      <c r="E20" s="9" t="s">
        <v>9</v>
      </c>
      <c r="F20" s="11" t="str">
        <f>"刘舒凡"</f>
        <v>刘舒凡</v>
      </c>
      <c r="G20" s="12"/>
    </row>
    <row r="21" ht="15" spans="1:7">
      <c r="A21" s="9">
        <v>19</v>
      </c>
      <c r="B21" s="9" t="str">
        <f>"4925202302141218132066"</f>
        <v>4925202302141218132066</v>
      </c>
      <c r="C21" s="10" t="str">
        <f t="shared" si="1"/>
        <v>0103</v>
      </c>
      <c r="D21" s="9" t="s">
        <v>8</v>
      </c>
      <c r="E21" s="9" t="s">
        <v>9</v>
      </c>
      <c r="F21" s="11" t="str">
        <f>"刘正文"</f>
        <v>刘正文</v>
      </c>
      <c r="G21" s="12"/>
    </row>
    <row r="22" ht="15" spans="1:7">
      <c r="A22" s="9">
        <v>20</v>
      </c>
      <c r="B22" s="9" t="str">
        <f>"4925202302141233052114"</f>
        <v>4925202302141233052114</v>
      </c>
      <c r="C22" s="10" t="str">
        <f t="shared" si="1"/>
        <v>0103</v>
      </c>
      <c r="D22" s="9" t="s">
        <v>8</v>
      </c>
      <c r="E22" s="9" t="s">
        <v>9</v>
      </c>
      <c r="F22" s="11" t="str">
        <f>"魏静俭"</f>
        <v>魏静俭</v>
      </c>
      <c r="G22" s="12"/>
    </row>
    <row r="23" ht="15" spans="1:7">
      <c r="A23" s="9">
        <v>21</v>
      </c>
      <c r="B23" s="9" t="str">
        <f>"4925202302141251342157"</f>
        <v>4925202302141251342157</v>
      </c>
      <c r="C23" s="10" t="str">
        <f t="shared" si="1"/>
        <v>0103</v>
      </c>
      <c r="D23" s="9" t="s">
        <v>8</v>
      </c>
      <c r="E23" s="9" t="s">
        <v>9</v>
      </c>
      <c r="F23" s="11" t="str">
        <f>"敖潘"</f>
        <v>敖潘</v>
      </c>
      <c r="G23" s="12"/>
    </row>
    <row r="24" ht="15" spans="1:7">
      <c r="A24" s="9">
        <v>22</v>
      </c>
      <c r="B24" s="9" t="str">
        <f>"4925202302141319392255"</f>
        <v>4925202302141319392255</v>
      </c>
      <c r="C24" s="10" t="str">
        <f t="shared" ref="C24:C34" si="2">"0103"</f>
        <v>0103</v>
      </c>
      <c r="D24" s="9" t="s">
        <v>8</v>
      </c>
      <c r="E24" s="9" t="s">
        <v>9</v>
      </c>
      <c r="F24" s="11" t="str">
        <f>"刘长鑫"</f>
        <v>刘长鑫</v>
      </c>
      <c r="G24" s="12"/>
    </row>
    <row r="25" ht="15" spans="1:7">
      <c r="A25" s="9">
        <v>23</v>
      </c>
      <c r="B25" s="9" t="str">
        <f>"4925202302141320202257"</f>
        <v>4925202302141320202257</v>
      </c>
      <c r="C25" s="10" t="str">
        <f t="shared" si="2"/>
        <v>0103</v>
      </c>
      <c r="D25" s="9" t="s">
        <v>8</v>
      </c>
      <c r="E25" s="9" t="s">
        <v>9</v>
      </c>
      <c r="F25" s="11" t="str">
        <f>"谢梦婷"</f>
        <v>谢梦婷</v>
      </c>
      <c r="G25" s="12"/>
    </row>
    <row r="26" ht="15" spans="1:7">
      <c r="A26" s="9">
        <v>24</v>
      </c>
      <c r="B26" s="9" t="str">
        <f>"4925202302141340202307"</f>
        <v>4925202302141340202307</v>
      </c>
      <c r="C26" s="10" t="str">
        <f t="shared" si="2"/>
        <v>0103</v>
      </c>
      <c r="D26" s="9" t="s">
        <v>8</v>
      </c>
      <c r="E26" s="9" t="s">
        <v>9</v>
      </c>
      <c r="F26" s="11" t="str">
        <f>"韩雨国"</f>
        <v>韩雨国</v>
      </c>
      <c r="G26" s="12"/>
    </row>
    <row r="27" ht="15" spans="1:7">
      <c r="A27" s="9">
        <v>25</v>
      </c>
      <c r="B27" s="9" t="str">
        <f>"4925202302141348022328"</f>
        <v>4925202302141348022328</v>
      </c>
      <c r="C27" s="10" t="str">
        <f t="shared" si="2"/>
        <v>0103</v>
      </c>
      <c r="D27" s="9" t="s">
        <v>8</v>
      </c>
      <c r="E27" s="9" t="s">
        <v>9</v>
      </c>
      <c r="F27" s="11" t="str">
        <f>"李明"</f>
        <v>李明</v>
      </c>
      <c r="G27" s="12"/>
    </row>
    <row r="28" ht="15" spans="1:7">
      <c r="A28" s="9">
        <v>26</v>
      </c>
      <c r="B28" s="9" t="str">
        <f>"4925202302141350592345"</f>
        <v>4925202302141350592345</v>
      </c>
      <c r="C28" s="10" t="str">
        <f t="shared" si="2"/>
        <v>0103</v>
      </c>
      <c r="D28" s="9" t="s">
        <v>8</v>
      </c>
      <c r="E28" s="9" t="s">
        <v>9</v>
      </c>
      <c r="F28" s="11" t="str">
        <f>"田翼鸣"</f>
        <v>田翼鸣</v>
      </c>
      <c r="G28" s="12"/>
    </row>
    <row r="29" ht="15" spans="1:7">
      <c r="A29" s="9">
        <v>27</v>
      </c>
      <c r="B29" s="9" t="str">
        <f>"4925202302141404262387"</f>
        <v>4925202302141404262387</v>
      </c>
      <c r="C29" s="10" t="str">
        <f t="shared" si="2"/>
        <v>0103</v>
      </c>
      <c r="D29" s="9" t="s">
        <v>8</v>
      </c>
      <c r="E29" s="9" t="s">
        <v>9</v>
      </c>
      <c r="F29" s="11" t="str">
        <f>"曾芳玲"</f>
        <v>曾芳玲</v>
      </c>
      <c r="G29" s="12"/>
    </row>
    <row r="30" ht="15" spans="1:7">
      <c r="A30" s="9">
        <v>28</v>
      </c>
      <c r="B30" s="9" t="str">
        <f>"4925202302141405022391"</f>
        <v>4925202302141405022391</v>
      </c>
      <c r="C30" s="10" t="str">
        <f t="shared" si="2"/>
        <v>0103</v>
      </c>
      <c r="D30" s="9" t="s">
        <v>8</v>
      </c>
      <c r="E30" s="9" t="s">
        <v>9</v>
      </c>
      <c r="F30" s="11" t="str">
        <f>"张虎"</f>
        <v>张虎</v>
      </c>
      <c r="G30" s="12"/>
    </row>
    <row r="31" ht="15" spans="1:7">
      <c r="A31" s="9">
        <v>29</v>
      </c>
      <c r="B31" s="9" t="str">
        <f>"4925202302141405292393"</f>
        <v>4925202302141405292393</v>
      </c>
      <c r="C31" s="10" t="str">
        <f t="shared" si="2"/>
        <v>0103</v>
      </c>
      <c r="D31" s="9" t="s">
        <v>8</v>
      </c>
      <c r="E31" s="9" t="s">
        <v>9</v>
      </c>
      <c r="F31" s="11" t="str">
        <f>"肖颖"</f>
        <v>肖颖</v>
      </c>
      <c r="G31" s="12"/>
    </row>
    <row r="32" ht="15" spans="1:7">
      <c r="A32" s="9">
        <v>30</v>
      </c>
      <c r="B32" s="9" t="str">
        <f>"4925202302141418322433"</f>
        <v>4925202302141418322433</v>
      </c>
      <c r="C32" s="10" t="str">
        <f t="shared" si="2"/>
        <v>0103</v>
      </c>
      <c r="D32" s="9" t="s">
        <v>8</v>
      </c>
      <c r="E32" s="9" t="s">
        <v>9</v>
      </c>
      <c r="F32" s="11" t="str">
        <f>"杜凡"</f>
        <v>杜凡</v>
      </c>
      <c r="G32" s="12"/>
    </row>
    <row r="33" ht="15" spans="1:7">
      <c r="A33" s="9">
        <v>31</v>
      </c>
      <c r="B33" s="9" t="str">
        <f>"4925202302141430512464"</f>
        <v>4925202302141430512464</v>
      </c>
      <c r="C33" s="10" t="str">
        <f t="shared" si="2"/>
        <v>0103</v>
      </c>
      <c r="D33" s="9" t="s">
        <v>8</v>
      </c>
      <c r="E33" s="9" t="s">
        <v>9</v>
      </c>
      <c r="F33" s="11" t="str">
        <f>"黄丹丹"</f>
        <v>黄丹丹</v>
      </c>
      <c r="G33" s="12"/>
    </row>
    <row r="34" ht="15" spans="1:7">
      <c r="A34" s="9">
        <v>32</v>
      </c>
      <c r="B34" s="9" t="str">
        <f>"4925202302141447442537"</f>
        <v>4925202302141447442537</v>
      </c>
      <c r="C34" s="10" t="str">
        <f t="shared" si="2"/>
        <v>0103</v>
      </c>
      <c r="D34" s="9" t="s">
        <v>8</v>
      </c>
      <c r="E34" s="9" t="s">
        <v>9</v>
      </c>
      <c r="F34" s="11" t="str">
        <f>"张闯"</f>
        <v>张闯</v>
      </c>
      <c r="G34" s="12"/>
    </row>
    <row r="35" ht="15" spans="1:7">
      <c r="A35" s="9">
        <v>33</v>
      </c>
      <c r="B35" s="9" t="str">
        <f>"4925202302141552302725"</f>
        <v>4925202302141552302725</v>
      </c>
      <c r="C35" s="10" t="str">
        <f t="shared" ref="C35:C54" si="3">"0103"</f>
        <v>0103</v>
      </c>
      <c r="D35" s="9" t="s">
        <v>8</v>
      </c>
      <c r="E35" s="9" t="s">
        <v>9</v>
      </c>
      <c r="F35" s="11" t="str">
        <f>"韩杰"</f>
        <v>韩杰</v>
      </c>
      <c r="G35" s="12"/>
    </row>
    <row r="36" ht="15" spans="1:7">
      <c r="A36" s="9">
        <v>34</v>
      </c>
      <c r="B36" s="9" t="str">
        <f>"4925202302141558302738"</f>
        <v>4925202302141558302738</v>
      </c>
      <c r="C36" s="10" t="str">
        <f t="shared" si="3"/>
        <v>0103</v>
      </c>
      <c r="D36" s="9" t="s">
        <v>8</v>
      </c>
      <c r="E36" s="9" t="s">
        <v>9</v>
      </c>
      <c r="F36" s="11" t="str">
        <f>"金天"</f>
        <v>金天</v>
      </c>
      <c r="G36" s="12"/>
    </row>
    <row r="37" ht="15" spans="1:7">
      <c r="A37" s="9">
        <v>35</v>
      </c>
      <c r="B37" s="9" t="str">
        <f>"4925202302141607392774"</f>
        <v>4925202302141607392774</v>
      </c>
      <c r="C37" s="10" t="str">
        <f t="shared" si="3"/>
        <v>0103</v>
      </c>
      <c r="D37" s="9" t="s">
        <v>8</v>
      </c>
      <c r="E37" s="9" t="s">
        <v>9</v>
      </c>
      <c r="F37" s="11" t="str">
        <f>"黄蓉"</f>
        <v>黄蓉</v>
      </c>
      <c r="G37" s="12"/>
    </row>
    <row r="38" ht="15" spans="1:7">
      <c r="A38" s="9">
        <v>36</v>
      </c>
      <c r="B38" s="9" t="str">
        <f>"4925202302141625192825"</f>
        <v>4925202302141625192825</v>
      </c>
      <c r="C38" s="10" t="str">
        <f t="shared" si="3"/>
        <v>0103</v>
      </c>
      <c r="D38" s="9" t="s">
        <v>8</v>
      </c>
      <c r="E38" s="9" t="s">
        <v>9</v>
      </c>
      <c r="F38" s="11" t="str">
        <f>"张恩含"</f>
        <v>张恩含</v>
      </c>
      <c r="G38" s="12"/>
    </row>
    <row r="39" ht="15" spans="1:7">
      <c r="A39" s="9">
        <v>37</v>
      </c>
      <c r="B39" s="9" t="str">
        <f>"4925202302141630202845"</f>
        <v>4925202302141630202845</v>
      </c>
      <c r="C39" s="10" t="str">
        <f t="shared" si="3"/>
        <v>0103</v>
      </c>
      <c r="D39" s="9" t="s">
        <v>8</v>
      </c>
      <c r="E39" s="9" t="s">
        <v>9</v>
      </c>
      <c r="F39" s="11" t="str">
        <f>"杨旭东"</f>
        <v>杨旭东</v>
      </c>
      <c r="G39" s="12"/>
    </row>
    <row r="40" ht="15" spans="1:7">
      <c r="A40" s="9">
        <v>38</v>
      </c>
      <c r="B40" s="9" t="str">
        <f>"4925202302141630252846"</f>
        <v>4925202302141630252846</v>
      </c>
      <c r="C40" s="10" t="str">
        <f t="shared" si="3"/>
        <v>0103</v>
      </c>
      <c r="D40" s="9" t="s">
        <v>8</v>
      </c>
      <c r="E40" s="9" t="s">
        <v>9</v>
      </c>
      <c r="F40" s="11" t="str">
        <f>"田伟"</f>
        <v>田伟</v>
      </c>
      <c r="G40" s="12"/>
    </row>
    <row r="41" ht="15" spans="1:7">
      <c r="A41" s="9">
        <v>39</v>
      </c>
      <c r="B41" s="9" t="str">
        <f>"4925202302141640052863"</f>
        <v>4925202302141640052863</v>
      </c>
      <c r="C41" s="10" t="str">
        <f t="shared" si="3"/>
        <v>0103</v>
      </c>
      <c r="D41" s="9" t="s">
        <v>8</v>
      </c>
      <c r="E41" s="9" t="s">
        <v>9</v>
      </c>
      <c r="F41" s="11" t="str">
        <f>"王向明"</f>
        <v>王向明</v>
      </c>
      <c r="G41" s="12"/>
    </row>
    <row r="42" ht="15" spans="1:7">
      <c r="A42" s="9">
        <v>40</v>
      </c>
      <c r="B42" s="9" t="str">
        <f>"4925202302141651322891"</f>
        <v>4925202302141651322891</v>
      </c>
      <c r="C42" s="10" t="str">
        <f t="shared" si="3"/>
        <v>0103</v>
      </c>
      <c r="D42" s="9" t="s">
        <v>8</v>
      </c>
      <c r="E42" s="9" t="s">
        <v>9</v>
      </c>
      <c r="F42" s="11" t="str">
        <f>"方志豪"</f>
        <v>方志豪</v>
      </c>
      <c r="G42" s="12"/>
    </row>
    <row r="43" ht="15" spans="1:7">
      <c r="A43" s="9">
        <v>41</v>
      </c>
      <c r="B43" s="9" t="str">
        <f>"4925202302141703272917"</f>
        <v>4925202302141703272917</v>
      </c>
      <c r="C43" s="10" t="str">
        <f t="shared" si="3"/>
        <v>0103</v>
      </c>
      <c r="D43" s="9" t="s">
        <v>8</v>
      </c>
      <c r="E43" s="9" t="s">
        <v>9</v>
      </c>
      <c r="F43" s="11" t="str">
        <f>"谭诗雅"</f>
        <v>谭诗雅</v>
      </c>
      <c r="G43" s="12"/>
    </row>
    <row r="44" ht="15" spans="1:7">
      <c r="A44" s="9">
        <v>42</v>
      </c>
      <c r="B44" s="9" t="str">
        <f>"4925202302141706512931"</f>
        <v>4925202302141706512931</v>
      </c>
      <c r="C44" s="10" t="str">
        <f t="shared" si="3"/>
        <v>0103</v>
      </c>
      <c r="D44" s="9" t="s">
        <v>8</v>
      </c>
      <c r="E44" s="9" t="s">
        <v>9</v>
      </c>
      <c r="F44" s="11" t="str">
        <f>"邹子涵"</f>
        <v>邹子涵</v>
      </c>
      <c r="G44" s="12"/>
    </row>
    <row r="45" ht="15" spans="1:7">
      <c r="A45" s="9">
        <v>43</v>
      </c>
      <c r="B45" s="9" t="str">
        <f>"4925202302141717322975"</f>
        <v>4925202302141717322975</v>
      </c>
      <c r="C45" s="10" t="str">
        <f t="shared" si="3"/>
        <v>0103</v>
      </c>
      <c r="D45" s="9" t="s">
        <v>8</v>
      </c>
      <c r="E45" s="9" t="s">
        <v>9</v>
      </c>
      <c r="F45" s="11" t="str">
        <f>"陈静"</f>
        <v>陈静</v>
      </c>
      <c r="G45" s="12"/>
    </row>
    <row r="46" ht="15" spans="1:7">
      <c r="A46" s="9">
        <v>44</v>
      </c>
      <c r="B46" s="9" t="str">
        <f>"4925202302141725493005"</f>
        <v>4925202302141725493005</v>
      </c>
      <c r="C46" s="10" t="str">
        <f t="shared" si="3"/>
        <v>0103</v>
      </c>
      <c r="D46" s="9" t="s">
        <v>8</v>
      </c>
      <c r="E46" s="9" t="s">
        <v>9</v>
      </c>
      <c r="F46" s="11" t="str">
        <f>"窦欣欣"</f>
        <v>窦欣欣</v>
      </c>
      <c r="G46" s="12"/>
    </row>
    <row r="47" ht="15" spans="1:7">
      <c r="A47" s="9">
        <v>45</v>
      </c>
      <c r="B47" s="9" t="str">
        <f>"4925202302141732343036"</f>
        <v>4925202302141732343036</v>
      </c>
      <c r="C47" s="10" t="str">
        <f t="shared" si="3"/>
        <v>0103</v>
      </c>
      <c r="D47" s="9" t="s">
        <v>8</v>
      </c>
      <c r="E47" s="9" t="s">
        <v>9</v>
      </c>
      <c r="F47" s="11" t="str">
        <f>"黄千雪"</f>
        <v>黄千雪</v>
      </c>
      <c r="G47" s="12" t="s">
        <v>10</v>
      </c>
    </row>
    <row r="48" ht="15" spans="1:7">
      <c r="A48" s="9">
        <v>46</v>
      </c>
      <c r="B48" s="9" t="str">
        <f>"4925202302141803363109"</f>
        <v>4925202302141803363109</v>
      </c>
      <c r="C48" s="10" t="str">
        <f t="shared" si="3"/>
        <v>0103</v>
      </c>
      <c r="D48" s="9" t="s">
        <v>8</v>
      </c>
      <c r="E48" s="9" t="s">
        <v>9</v>
      </c>
      <c r="F48" s="11" t="str">
        <f>"张维树"</f>
        <v>张维树</v>
      </c>
      <c r="G48" s="12"/>
    </row>
    <row r="49" ht="15" spans="1:7">
      <c r="A49" s="9">
        <v>47</v>
      </c>
      <c r="B49" s="9" t="str">
        <f>"4925202302141811293123"</f>
        <v>4925202302141811293123</v>
      </c>
      <c r="C49" s="10" t="str">
        <f t="shared" si="3"/>
        <v>0103</v>
      </c>
      <c r="D49" s="9" t="s">
        <v>8</v>
      </c>
      <c r="E49" s="9" t="s">
        <v>9</v>
      </c>
      <c r="F49" s="11" t="str">
        <f>"谢晓明"</f>
        <v>谢晓明</v>
      </c>
      <c r="G49" s="12"/>
    </row>
    <row r="50" ht="15" spans="1:7">
      <c r="A50" s="9">
        <v>48</v>
      </c>
      <c r="B50" s="9" t="str">
        <f>"4925202302141813283124"</f>
        <v>4925202302141813283124</v>
      </c>
      <c r="C50" s="10" t="str">
        <f t="shared" si="3"/>
        <v>0103</v>
      </c>
      <c r="D50" s="9" t="s">
        <v>8</v>
      </c>
      <c r="E50" s="9" t="s">
        <v>9</v>
      </c>
      <c r="F50" s="11" t="str">
        <f>"黄俊杰"</f>
        <v>黄俊杰</v>
      </c>
      <c r="G50" s="12"/>
    </row>
    <row r="51" ht="15" spans="1:7">
      <c r="A51" s="9">
        <v>49</v>
      </c>
      <c r="B51" s="9" t="str">
        <f>"4925202302141840333174"</f>
        <v>4925202302141840333174</v>
      </c>
      <c r="C51" s="10" t="str">
        <f t="shared" si="3"/>
        <v>0103</v>
      </c>
      <c r="D51" s="9" t="s">
        <v>8</v>
      </c>
      <c r="E51" s="9" t="s">
        <v>9</v>
      </c>
      <c r="F51" s="11" t="str">
        <f>"彭方军"</f>
        <v>彭方军</v>
      </c>
      <c r="G51" s="12"/>
    </row>
    <row r="52" ht="15" spans="1:7">
      <c r="A52" s="9">
        <v>50</v>
      </c>
      <c r="B52" s="9" t="str">
        <f>"4925202302141936443287"</f>
        <v>4925202302141936443287</v>
      </c>
      <c r="C52" s="10" t="str">
        <f t="shared" si="3"/>
        <v>0103</v>
      </c>
      <c r="D52" s="9" t="s">
        <v>8</v>
      </c>
      <c r="E52" s="9" t="s">
        <v>9</v>
      </c>
      <c r="F52" s="11" t="str">
        <f>"程欣"</f>
        <v>程欣</v>
      </c>
      <c r="G52" s="12"/>
    </row>
    <row r="53" ht="15" spans="1:7">
      <c r="A53" s="9">
        <v>51</v>
      </c>
      <c r="B53" s="9" t="str">
        <f>"4925202302141945103308"</f>
        <v>4925202302141945103308</v>
      </c>
      <c r="C53" s="10" t="str">
        <f t="shared" si="3"/>
        <v>0103</v>
      </c>
      <c r="D53" s="9" t="s">
        <v>8</v>
      </c>
      <c r="E53" s="9" t="s">
        <v>9</v>
      </c>
      <c r="F53" s="11" t="str">
        <f>"熊紫薇"</f>
        <v>熊紫薇</v>
      </c>
      <c r="G53" s="12"/>
    </row>
    <row r="54" ht="15" spans="1:7">
      <c r="A54" s="9">
        <v>52</v>
      </c>
      <c r="B54" s="9" t="str">
        <f>"4925202302141955123328"</f>
        <v>4925202302141955123328</v>
      </c>
      <c r="C54" s="10" t="str">
        <f t="shared" si="3"/>
        <v>0103</v>
      </c>
      <c r="D54" s="9" t="s">
        <v>8</v>
      </c>
      <c r="E54" s="9" t="s">
        <v>9</v>
      </c>
      <c r="F54" s="11" t="str">
        <f>"李港生"</f>
        <v>李港生</v>
      </c>
      <c r="G54" s="12"/>
    </row>
    <row r="55" ht="15" spans="1:7">
      <c r="A55" s="9">
        <v>53</v>
      </c>
      <c r="B55" s="9" t="str">
        <f>"4925202302142014483371"</f>
        <v>4925202302142014483371</v>
      </c>
      <c r="C55" s="10" t="str">
        <f t="shared" ref="C55:C74" si="4">"0103"</f>
        <v>0103</v>
      </c>
      <c r="D55" s="9" t="s">
        <v>8</v>
      </c>
      <c r="E55" s="9" t="s">
        <v>9</v>
      </c>
      <c r="F55" s="11" t="str">
        <f>"毛祖元"</f>
        <v>毛祖元</v>
      </c>
      <c r="G55" s="12"/>
    </row>
    <row r="56" ht="15" spans="1:7">
      <c r="A56" s="9">
        <v>54</v>
      </c>
      <c r="B56" s="9" t="str">
        <f>"4925202302142115353502"</f>
        <v>4925202302142115353502</v>
      </c>
      <c r="C56" s="10" t="str">
        <f t="shared" si="4"/>
        <v>0103</v>
      </c>
      <c r="D56" s="9" t="s">
        <v>8</v>
      </c>
      <c r="E56" s="9" t="s">
        <v>9</v>
      </c>
      <c r="F56" s="11" t="str">
        <f>"陈兆基"</f>
        <v>陈兆基</v>
      </c>
      <c r="G56" s="12"/>
    </row>
    <row r="57" ht="15" spans="1:7">
      <c r="A57" s="9">
        <v>55</v>
      </c>
      <c r="B57" s="9" t="str">
        <f>"4925202302142158433599"</f>
        <v>4925202302142158433599</v>
      </c>
      <c r="C57" s="10" t="str">
        <f t="shared" si="4"/>
        <v>0103</v>
      </c>
      <c r="D57" s="9" t="s">
        <v>8</v>
      </c>
      <c r="E57" s="9" t="s">
        <v>9</v>
      </c>
      <c r="F57" s="11" t="str">
        <f>"安韵"</f>
        <v>安韵</v>
      </c>
      <c r="G57" s="12"/>
    </row>
    <row r="58" ht="15" spans="1:7">
      <c r="A58" s="9">
        <v>56</v>
      </c>
      <c r="B58" s="9" t="str">
        <f>"4925202302142206573616"</f>
        <v>4925202302142206573616</v>
      </c>
      <c r="C58" s="10" t="str">
        <f t="shared" si="4"/>
        <v>0103</v>
      </c>
      <c r="D58" s="9" t="s">
        <v>8</v>
      </c>
      <c r="E58" s="9" t="s">
        <v>9</v>
      </c>
      <c r="F58" s="11" t="str">
        <f>"伍梦婷"</f>
        <v>伍梦婷</v>
      </c>
      <c r="G58" s="12"/>
    </row>
    <row r="59" ht="15" spans="1:7">
      <c r="A59" s="9">
        <v>57</v>
      </c>
      <c r="B59" s="9" t="str">
        <f>"4925202302142207483620"</f>
        <v>4925202302142207483620</v>
      </c>
      <c r="C59" s="10" t="str">
        <f t="shared" si="4"/>
        <v>0103</v>
      </c>
      <c r="D59" s="9" t="s">
        <v>8</v>
      </c>
      <c r="E59" s="9" t="s">
        <v>9</v>
      </c>
      <c r="F59" s="11" t="str">
        <f>"胡佩松"</f>
        <v>胡佩松</v>
      </c>
      <c r="G59" s="12"/>
    </row>
    <row r="60" ht="15" spans="1:7">
      <c r="A60" s="9">
        <v>58</v>
      </c>
      <c r="B60" s="9" t="str">
        <f>"4925202302142249353691"</f>
        <v>4925202302142249353691</v>
      </c>
      <c r="C60" s="10" t="str">
        <f t="shared" si="4"/>
        <v>0103</v>
      </c>
      <c r="D60" s="9" t="s">
        <v>8</v>
      </c>
      <c r="E60" s="9" t="s">
        <v>9</v>
      </c>
      <c r="F60" s="11" t="str">
        <f>"程国强"</f>
        <v>程国强</v>
      </c>
      <c r="G60" s="12"/>
    </row>
    <row r="61" ht="15" spans="1:7">
      <c r="A61" s="9">
        <v>59</v>
      </c>
      <c r="B61" s="9" t="str">
        <f>"4925202302142334093751"</f>
        <v>4925202302142334093751</v>
      </c>
      <c r="C61" s="10" t="str">
        <f t="shared" si="4"/>
        <v>0103</v>
      </c>
      <c r="D61" s="9" t="s">
        <v>8</v>
      </c>
      <c r="E61" s="9" t="s">
        <v>9</v>
      </c>
      <c r="F61" s="11" t="str">
        <f>"黄喻"</f>
        <v>黄喻</v>
      </c>
      <c r="G61" s="12"/>
    </row>
    <row r="62" ht="15" spans="1:7">
      <c r="A62" s="9">
        <v>60</v>
      </c>
      <c r="B62" s="9" t="str">
        <f>"4925202302142342163755"</f>
        <v>4925202302142342163755</v>
      </c>
      <c r="C62" s="10" t="str">
        <f t="shared" si="4"/>
        <v>0103</v>
      </c>
      <c r="D62" s="9" t="s">
        <v>8</v>
      </c>
      <c r="E62" s="9" t="s">
        <v>9</v>
      </c>
      <c r="F62" s="11" t="str">
        <f>"向秀丽"</f>
        <v>向秀丽</v>
      </c>
      <c r="G62" s="12"/>
    </row>
    <row r="63" ht="15" spans="1:7">
      <c r="A63" s="9">
        <v>61</v>
      </c>
      <c r="B63" s="9" t="str">
        <f>"4925202302142342233756"</f>
        <v>4925202302142342233756</v>
      </c>
      <c r="C63" s="10" t="str">
        <f t="shared" si="4"/>
        <v>0103</v>
      </c>
      <c r="D63" s="9" t="s">
        <v>8</v>
      </c>
      <c r="E63" s="9" t="s">
        <v>9</v>
      </c>
      <c r="F63" s="11" t="str">
        <f>"吴安慧"</f>
        <v>吴安慧</v>
      </c>
      <c r="G63" s="12"/>
    </row>
    <row r="64" ht="15" spans="1:7">
      <c r="A64" s="9">
        <v>62</v>
      </c>
      <c r="B64" s="9" t="str">
        <f>"4925202302150826403814"</f>
        <v>4925202302150826403814</v>
      </c>
      <c r="C64" s="10" t="str">
        <f t="shared" si="4"/>
        <v>0103</v>
      </c>
      <c r="D64" s="9" t="s">
        <v>8</v>
      </c>
      <c r="E64" s="9" t="s">
        <v>9</v>
      </c>
      <c r="F64" s="11" t="str">
        <f>"祁泽艳"</f>
        <v>祁泽艳</v>
      </c>
      <c r="G64" s="12"/>
    </row>
    <row r="65" ht="15" spans="1:7">
      <c r="A65" s="9">
        <v>63</v>
      </c>
      <c r="B65" s="9" t="str">
        <f>"4925202302150927193871"</f>
        <v>4925202302150927193871</v>
      </c>
      <c r="C65" s="10" t="str">
        <f t="shared" si="4"/>
        <v>0103</v>
      </c>
      <c r="D65" s="9" t="s">
        <v>8</v>
      </c>
      <c r="E65" s="9" t="s">
        <v>9</v>
      </c>
      <c r="F65" s="11" t="str">
        <f>"肖燕琴"</f>
        <v>肖燕琴</v>
      </c>
      <c r="G65" s="12"/>
    </row>
    <row r="66" ht="15" spans="1:7">
      <c r="A66" s="9">
        <v>64</v>
      </c>
      <c r="B66" s="9" t="str">
        <f>"4925202302150929403876"</f>
        <v>4925202302150929403876</v>
      </c>
      <c r="C66" s="10" t="str">
        <f t="shared" si="4"/>
        <v>0103</v>
      </c>
      <c r="D66" s="9" t="s">
        <v>8</v>
      </c>
      <c r="E66" s="9" t="s">
        <v>9</v>
      </c>
      <c r="F66" s="11" t="str">
        <f>"谢恒"</f>
        <v>谢恒</v>
      </c>
      <c r="G66" s="12"/>
    </row>
    <row r="67" ht="15" spans="1:7">
      <c r="A67" s="9">
        <v>65</v>
      </c>
      <c r="B67" s="9" t="str">
        <f>"4925202302151155324118"</f>
        <v>4925202302151155324118</v>
      </c>
      <c r="C67" s="10" t="str">
        <f t="shared" si="4"/>
        <v>0103</v>
      </c>
      <c r="D67" s="9" t="s">
        <v>8</v>
      </c>
      <c r="E67" s="9" t="s">
        <v>9</v>
      </c>
      <c r="F67" s="11" t="str">
        <f>"彭田伟"</f>
        <v>彭田伟</v>
      </c>
      <c r="G67" s="12"/>
    </row>
    <row r="68" ht="15" spans="1:7">
      <c r="A68" s="9">
        <v>66</v>
      </c>
      <c r="B68" s="9" t="str">
        <f>"4925202302151218124149"</f>
        <v>4925202302151218124149</v>
      </c>
      <c r="C68" s="10" t="str">
        <f t="shared" si="4"/>
        <v>0103</v>
      </c>
      <c r="D68" s="9" t="s">
        <v>8</v>
      </c>
      <c r="E68" s="9" t="s">
        <v>9</v>
      </c>
      <c r="F68" s="11" t="str">
        <f>"李艳丽"</f>
        <v>李艳丽</v>
      </c>
      <c r="G68" s="12"/>
    </row>
    <row r="69" ht="15" spans="1:7">
      <c r="A69" s="9">
        <v>67</v>
      </c>
      <c r="B69" s="9" t="str">
        <f>"4925202302151225484168"</f>
        <v>4925202302151225484168</v>
      </c>
      <c r="C69" s="10" t="str">
        <f t="shared" si="4"/>
        <v>0103</v>
      </c>
      <c r="D69" s="9" t="s">
        <v>8</v>
      </c>
      <c r="E69" s="9" t="s">
        <v>9</v>
      </c>
      <c r="F69" s="11" t="str">
        <f>"鲁宇凡"</f>
        <v>鲁宇凡</v>
      </c>
      <c r="G69" s="12"/>
    </row>
    <row r="70" ht="15" spans="1:7">
      <c r="A70" s="9">
        <v>68</v>
      </c>
      <c r="B70" s="9" t="str">
        <f>"4925202302151227514173"</f>
        <v>4925202302151227514173</v>
      </c>
      <c r="C70" s="10" t="str">
        <f t="shared" si="4"/>
        <v>0103</v>
      </c>
      <c r="D70" s="9" t="s">
        <v>8</v>
      </c>
      <c r="E70" s="9" t="s">
        <v>9</v>
      </c>
      <c r="F70" s="11" t="str">
        <f>"范文康"</f>
        <v>范文康</v>
      </c>
      <c r="G70" s="12"/>
    </row>
    <row r="71" ht="15" spans="1:7">
      <c r="A71" s="9">
        <v>69</v>
      </c>
      <c r="B71" s="9" t="str">
        <f>"4925202302151310204236"</f>
        <v>4925202302151310204236</v>
      </c>
      <c r="C71" s="10" t="str">
        <f t="shared" si="4"/>
        <v>0103</v>
      </c>
      <c r="D71" s="9" t="s">
        <v>8</v>
      </c>
      <c r="E71" s="9" t="s">
        <v>9</v>
      </c>
      <c r="F71" s="11" t="str">
        <f>"钟雨涵"</f>
        <v>钟雨涵</v>
      </c>
      <c r="G71" s="12"/>
    </row>
    <row r="72" ht="15" spans="1:7">
      <c r="A72" s="9">
        <v>70</v>
      </c>
      <c r="B72" s="9" t="str">
        <f>"4925202302151316594249"</f>
        <v>4925202302151316594249</v>
      </c>
      <c r="C72" s="10" t="str">
        <f t="shared" si="4"/>
        <v>0103</v>
      </c>
      <c r="D72" s="9" t="s">
        <v>8</v>
      </c>
      <c r="E72" s="9" t="s">
        <v>9</v>
      </c>
      <c r="F72" s="11" t="str">
        <f>"马静"</f>
        <v>马静</v>
      </c>
      <c r="G72" s="12"/>
    </row>
    <row r="73" ht="15" spans="1:7">
      <c r="A73" s="9">
        <v>71</v>
      </c>
      <c r="B73" s="9" t="str">
        <f>"4925202302151416084339"</f>
        <v>4925202302151416084339</v>
      </c>
      <c r="C73" s="10" t="str">
        <f t="shared" si="4"/>
        <v>0103</v>
      </c>
      <c r="D73" s="9" t="s">
        <v>8</v>
      </c>
      <c r="E73" s="9" t="s">
        <v>9</v>
      </c>
      <c r="F73" s="11" t="str">
        <f>"陈晓玲"</f>
        <v>陈晓玲</v>
      </c>
      <c r="G73" s="12"/>
    </row>
    <row r="74" ht="15" spans="1:7">
      <c r="A74" s="9">
        <v>72</v>
      </c>
      <c r="B74" s="9" t="str">
        <f>"4925202302151426464356"</f>
        <v>4925202302151426464356</v>
      </c>
      <c r="C74" s="10" t="str">
        <f t="shared" si="4"/>
        <v>0103</v>
      </c>
      <c r="D74" s="9" t="s">
        <v>8</v>
      </c>
      <c r="E74" s="9" t="s">
        <v>9</v>
      </c>
      <c r="F74" s="11" t="str">
        <f>"张鑫"</f>
        <v>张鑫</v>
      </c>
      <c r="G74" s="12"/>
    </row>
    <row r="75" ht="15" spans="1:7">
      <c r="A75" s="9">
        <v>73</v>
      </c>
      <c r="B75" s="9" t="str">
        <f>"4925202302151446564390"</f>
        <v>4925202302151446564390</v>
      </c>
      <c r="C75" s="10" t="str">
        <f t="shared" ref="C75:C84" si="5">"0103"</f>
        <v>0103</v>
      </c>
      <c r="D75" s="9" t="s">
        <v>8</v>
      </c>
      <c r="E75" s="9" t="s">
        <v>9</v>
      </c>
      <c r="F75" s="11" t="str">
        <f>"黎淑雪"</f>
        <v>黎淑雪</v>
      </c>
      <c r="G75" s="12"/>
    </row>
    <row r="76" ht="15" spans="1:7">
      <c r="A76" s="9">
        <v>74</v>
      </c>
      <c r="B76" s="9" t="str">
        <f>"4925202302151454554407"</f>
        <v>4925202302151454554407</v>
      </c>
      <c r="C76" s="10" t="str">
        <f t="shared" si="5"/>
        <v>0103</v>
      </c>
      <c r="D76" s="9" t="s">
        <v>8</v>
      </c>
      <c r="E76" s="9" t="s">
        <v>9</v>
      </c>
      <c r="F76" s="11" t="str">
        <f>"汪群芳"</f>
        <v>汪群芳</v>
      </c>
      <c r="G76" s="12"/>
    </row>
    <row r="77" ht="15" spans="1:7">
      <c r="A77" s="9">
        <v>75</v>
      </c>
      <c r="B77" s="9" t="str">
        <f>"4925202302151502474424"</f>
        <v>4925202302151502474424</v>
      </c>
      <c r="C77" s="10" t="str">
        <f t="shared" si="5"/>
        <v>0103</v>
      </c>
      <c r="D77" s="9" t="s">
        <v>8</v>
      </c>
      <c r="E77" s="9" t="s">
        <v>9</v>
      </c>
      <c r="F77" s="11" t="str">
        <f>"钟姣"</f>
        <v>钟姣</v>
      </c>
      <c r="G77" s="12"/>
    </row>
    <row r="78" ht="15" spans="1:7">
      <c r="A78" s="9">
        <v>76</v>
      </c>
      <c r="B78" s="9" t="str">
        <f>"4925202302151517324447"</f>
        <v>4925202302151517324447</v>
      </c>
      <c r="C78" s="10" t="str">
        <f t="shared" si="5"/>
        <v>0103</v>
      </c>
      <c r="D78" s="9" t="s">
        <v>8</v>
      </c>
      <c r="E78" s="9" t="s">
        <v>9</v>
      </c>
      <c r="F78" s="11" t="str">
        <f>"章子烽"</f>
        <v>章子烽</v>
      </c>
      <c r="G78" s="12"/>
    </row>
    <row r="79" ht="15" spans="1:7">
      <c r="A79" s="9">
        <v>77</v>
      </c>
      <c r="B79" s="9" t="str">
        <f>"4925202302151523334458"</f>
        <v>4925202302151523334458</v>
      </c>
      <c r="C79" s="10" t="str">
        <f t="shared" si="5"/>
        <v>0103</v>
      </c>
      <c r="D79" s="9" t="s">
        <v>8</v>
      </c>
      <c r="E79" s="9" t="s">
        <v>9</v>
      </c>
      <c r="F79" s="11" t="str">
        <f>"樊丽"</f>
        <v>樊丽</v>
      </c>
      <c r="G79" s="12"/>
    </row>
    <row r="80" ht="15" spans="1:7">
      <c r="A80" s="9">
        <v>78</v>
      </c>
      <c r="B80" s="9" t="str">
        <f>"4925202302151544054500"</f>
        <v>4925202302151544054500</v>
      </c>
      <c r="C80" s="10" t="str">
        <f t="shared" si="5"/>
        <v>0103</v>
      </c>
      <c r="D80" s="9" t="s">
        <v>8</v>
      </c>
      <c r="E80" s="9" t="s">
        <v>9</v>
      </c>
      <c r="F80" s="11" t="str">
        <f>"冯悦芊"</f>
        <v>冯悦芊</v>
      </c>
      <c r="G80" s="12"/>
    </row>
    <row r="81" ht="15" spans="1:7">
      <c r="A81" s="9">
        <v>79</v>
      </c>
      <c r="B81" s="9" t="str">
        <f>"4925202302151710474674"</f>
        <v>4925202302151710474674</v>
      </c>
      <c r="C81" s="10" t="str">
        <f t="shared" si="5"/>
        <v>0103</v>
      </c>
      <c r="D81" s="9" t="s">
        <v>8</v>
      </c>
      <c r="E81" s="9" t="s">
        <v>9</v>
      </c>
      <c r="F81" s="11" t="str">
        <f>"周佳敏"</f>
        <v>周佳敏</v>
      </c>
      <c r="G81" s="12"/>
    </row>
    <row r="82" ht="15" spans="1:7">
      <c r="A82" s="9">
        <v>80</v>
      </c>
      <c r="B82" s="9" t="str">
        <f>"4925202302151910514808"</f>
        <v>4925202302151910514808</v>
      </c>
      <c r="C82" s="10" t="str">
        <f t="shared" si="5"/>
        <v>0103</v>
      </c>
      <c r="D82" s="9" t="s">
        <v>8</v>
      </c>
      <c r="E82" s="9" t="s">
        <v>9</v>
      </c>
      <c r="F82" s="11" t="str">
        <f>"刘雪章"</f>
        <v>刘雪章</v>
      </c>
      <c r="G82" s="12"/>
    </row>
    <row r="83" ht="15" spans="1:7">
      <c r="A83" s="9">
        <v>81</v>
      </c>
      <c r="B83" s="9" t="str">
        <f>"4925202302151935054849"</f>
        <v>4925202302151935054849</v>
      </c>
      <c r="C83" s="10" t="str">
        <f t="shared" si="5"/>
        <v>0103</v>
      </c>
      <c r="D83" s="9" t="s">
        <v>8</v>
      </c>
      <c r="E83" s="9" t="s">
        <v>9</v>
      </c>
      <c r="F83" s="11" t="str">
        <f>"方婷"</f>
        <v>方婷</v>
      </c>
      <c r="G83" s="12"/>
    </row>
    <row r="84" ht="15" spans="1:7">
      <c r="A84" s="9">
        <v>82</v>
      </c>
      <c r="B84" s="9" t="str">
        <f>"4925202302151946544868"</f>
        <v>4925202302151946544868</v>
      </c>
      <c r="C84" s="10" t="str">
        <f t="shared" si="5"/>
        <v>0103</v>
      </c>
      <c r="D84" s="9" t="s">
        <v>8</v>
      </c>
      <c r="E84" s="9" t="s">
        <v>9</v>
      </c>
      <c r="F84" s="11" t="str">
        <f>"马金凤"</f>
        <v>马金凤</v>
      </c>
      <c r="G84" s="12"/>
    </row>
    <row r="85" ht="15" spans="1:7">
      <c r="A85" s="9">
        <v>83</v>
      </c>
      <c r="B85" s="9" t="str">
        <f>"4925202302152030404942"</f>
        <v>4925202302152030404942</v>
      </c>
      <c r="C85" s="10" t="str">
        <f t="shared" ref="C85:C97" si="6">"0103"</f>
        <v>0103</v>
      </c>
      <c r="D85" s="9" t="s">
        <v>8</v>
      </c>
      <c r="E85" s="9" t="s">
        <v>9</v>
      </c>
      <c r="F85" s="11" t="str">
        <f>"张琳"</f>
        <v>张琳</v>
      </c>
      <c r="G85" s="12"/>
    </row>
    <row r="86" ht="15" spans="1:7">
      <c r="A86" s="9">
        <v>84</v>
      </c>
      <c r="B86" s="9" t="str">
        <f>"4925202302152123205030"</f>
        <v>4925202302152123205030</v>
      </c>
      <c r="C86" s="10" t="str">
        <f t="shared" si="6"/>
        <v>0103</v>
      </c>
      <c r="D86" s="9" t="s">
        <v>8</v>
      </c>
      <c r="E86" s="9" t="s">
        <v>9</v>
      </c>
      <c r="F86" s="11" t="str">
        <f>"陈宇彤"</f>
        <v>陈宇彤</v>
      </c>
      <c r="G86" s="12"/>
    </row>
    <row r="87" ht="15" spans="1:7">
      <c r="A87" s="9">
        <v>85</v>
      </c>
      <c r="B87" s="9" t="str">
        <f>"4925202302152311465171"</f>
        <v>4925202302152311465171</v>
      </c>
      <c r="C87" s="10" t="str">
        <f t="shared" si="6"/>
        <v>0103</v>
      </c>
      <c r="D87" s="9" t="s">
        <v>8</v>
      </c>
      <c r="E87" s="9" t="s">
        <v>9</v>
      </c>
      <c r="F87" s="11" t="str">
        <f>"李梦月"</f>
        <v>李梦月</v>
      </c>
      <c r="G87" s="12"/>
    </row>
    <row r="88" ht="15" spans="1:7">
      <c r="A88" s="9">
        <v>86</v>
      </c>
      <c r="B88" s="9" t="str">
        <f>"4925202302152328055185"</f>
        <v>4925202302152328055185</v>
      </c>
      <c r="C88" s="10" t="str">
        <f t="shared" si="6"/>
        <v>0103</v>
      </c>
      <c r="D88" s="9" t="s">
        <v>8</v>
      </c>
      <c r="E88" s="9" t="s">
        <v>9</v>
      </c>
      <c r="F88" s="11" t="str">
        <f>"孙谦"</f>
        <v>孙谦</v>
      </c>
      <c r="G88" s="12"/>
    </row>
    <row r="89" ht="15" spans="1:7">
      <c r="A89" s="9">
        <v>87</v>
      </c>
      <c r="B89" s="9" t="str">
        <f>"4925202302160015565205"</f>
        <v>4925202302160015565205</v>
      </c>
      <c r="C89" s="10" t="str">
        <f t="shared" si="6"/>
        <v>0103</v>
      </c>
      <c r="D89" s="9" t="s">
        <v>8</v>
      </c>
      <c r="E89" s="9" t="s">
        <v>9</v>
      </c>
      <c r="F89" s="11" t="str">
        <f>"肖艳红"</f>
        <v>肖艳红</v>
      </c>
      <c r="G89" s="12"/>
    </row>
    <row r="90" ht="15" spans="1:7">
      <c r="A90" s="9">
        <v>88</v>
      </c>
      <c r="B90" s="9" t="str">
        <f>"4925202302160043455208"</f>
        <v>4925202302160043455208</v>
      </c>
      <c r="C90" s="10" t="str">
        <f t="shared" si="6"/>
        <v>0103</v>
      </c>
      <c r="D90" s="9" t="s">
        <v>8</v>
      </c>
      <c r="E90" s="9" t="s">
        <v>9</v>
      </c>
      <c r="F90" s="11" t="str">
        <f>"彭静"</f>
        <v>彭静</v>
      </c>
      <c r="G90" s="12"/>
    </row>
    <row r="91" ht="15" spans="1:7">
      <c r="A91" s="9">
        <v>89</v>
      </c>
      <c r="B91" s="9" t="str">
        <f>"4925202302160200325220"</f>
        <v>4925202302160200325220</v>
      </c>
      <c r="C91" s="10" t="str">
        <f t="shared" si="6"/>
        <v>0103</v>
      </c>
      <c r="D91" s="9" t="s">
        <v>8</v>
      </c>
      <c r="E91" s="9" t="s">
        <v>9</v>
      </c>
      <c r="F91" s="11" t="str">
        <f>"李心蕾"</f>
        <v>李心蕾</v>
      </c>
      <c r="G91" s="12"/>
    </row>
    <row r="92" ht="15" spans="1:7">
      <c r="A92" s="9">
        <v>90</v>
      </c>
      <c r="B92" s="9" t="str">
        <f>"4925202302161209586005"</f>
        <v>4925202302161209586005</v>
      </c>
      <c r="C92" s="10" t="str">
        <f t="shared" si="6"/>
        <v>0103</v>
      </c>
      <c r="D92" s="9" t="s">
        <v>8</v>
      </c>
      <c r="E92" s="9" t="s">
        <v>9</v>
      </c>
      <c r="F92" s="11" t="str">
        <f>"梁旻茜"</f>
        <v>梁旻茜</v>
      </c>
      <c r="G92" s="12"/>
    </row>
    <row r="93" ht="15" spans="1:7">
      <c r="A93" s="9">
        <v>91</v>
      </c>
      <c r="B93" s="9" t="str">
        <f>"4925202302161342366234"</f>
        <v>4925202302161342366234</v>
      </c>
      <c r="C93" s="10" t="str">
        <f t="shared" si="6"/>
        <v>0103</v>
      </c>
      <c r="D93" s="9" t="s">
        <v>8</v>
      </c>
      <c r="E93" s="9" t="s">
        <v>9</v>
      </c>
      <c r="F93" s="11" t="str">
        <f>"孙云飞"</f>
        <v>孙云飞</v>
      </c>
      <c r="G93" s="12"/>
    </row>
    <row r="94" ht="15" spans="1:7">
      <c r="A94" s="9">
        <v>92</v>
      </c>
      <c r="B94" s="9" t="str">
        <f>"4925202302161343136235"</f>
        <v>4925202302161343136235</v>
      </c>
      <c r="C94" s="10" t="str">
        <f t="shared" si="6"/>
        <v>0103</v>
      </c>
      <c r="D94" s="9" t="s">
        <v>8</v>
      </c>
      <c r="E94" s="9" t="s">
        <v>9</v>
      </c>
      <c r="F94" s="11" t="str">
        <f>"袁玉青"</f>
        <v>袁玉青</v>
      </c>
      <c r="G94" s="12"/>
    </row>
    <row r="95" ht="15" spans="1:7">
      <c r="A95" s="9">
        <v>93</v>
      </c>
      <c r="B95" s="9" t="str">
        <f>"4925202302161402266270"</f>
        <v>4925202302161402266270</v>
      </c>
      <c r="C95" s="10" t="str">
        <f t="shared" si="6"/>
        <v>0103</v>
      </c>
      <c r="D95" s="9" t="s">
        <v>8</v>
      </c>
      <c r="E95" s="9" t="s">
        <v>9</v>
      </c>
      <c r="F95" s="13" t="str">
        <f>"沈瑞"</f>
        <v>沈瑞</v>
      </c>
      <c r="G95" s="14" t="s">
        <v>10</v>
      </c>
    </row>
    <row r="96" ht="15" spans="1:7">
      <c r="A96" s="9">
        <v>94</v>
      </c>
      <c r="B96" s="9" t="str">
        <f>"4925202302161423246321"</f>
        <v>4925202302161423246321</v>
      </c>
      <c r="C96" s="10" t="str">
        <f t="shared" si="6"/>
        <v>0103</v>
      </c>
      <c r="D96" s="9" t="s">
        <v>8</v>
      </c>
      <c r="E96" s="9" t="s">
        <v>9</v>
      </c>
      <c r="F96" s="13" t="str">
        <f>"覃小彬"</f>
        <v>覃小彬</v>
      </c>
      <c r="G96" s="15"/>
    </row>
    <row r="97" ht="15" spans="1:7">
      <c r="A97" s="9">
        <v>95</v>
      </c>
      <c r="B97" s="9" t="str">
        <f>"4925202302161424466326"</f>
        <v>4925202302161424466326</v>
      </c>
      <c r="C97" s="10" t="str">
        <f t="shared" si="6"/>
        <v>0103</v>
      </c>
      <c r="D97" s="9" t="s">
        <v>8</v>
      </c>
      <c r="E97" s="9" t="s">
        <v>9</v>
      </c>
      <c r="F97" s="13" t="str">
        <f>"荣抄"</f>
        <v>荣抄</v>
      </c>
      <c r="G97" s="15"/>
    </row>
    <row r="98" ht="15" spans="1:7">
      <c r="A98" s="9">
        <v>96</v>
      </c>
      <c r="B98" s="9" t="str">
        <f>"4925202302161622116652"</f>
        <v>4925202302161622116652</v>
      </c>
      <c r="C98" s="10" t="str">
        <f t="shared" ref="C98:C119" si="7">"0103"</f>
        <v>0103</v>
      </c>
      <c r="D98" s="9" t="s">
        <v>8</v>
      </c>
      <c r="E98" s="9" t="s">
        <v>9</v>
      </c>
      <c r="F98" s="13" t="str">
        <f>"龚凯"</f>
        <v>龚凯</v>
      </c>
      <c r="G98" s="15"/>
    </row>
    <row r="99" ht="15" spans="1:7">
      <c r="A99" s="9">
        <v>97</v>
      </c>
      <c r="B99" s="9" t="str">
        <f>"4925202302161716306786"</f>
        <v>4925202302161716306786</v>
      </c>
      <c r="C99" s="10" t="str">
        <f t="shared" si="7"/>
        <v>0103</v>
      </c>
      <c r="D99" s="9" t="s">
        <v>8</v>
      </c>
      <c r="E99" s="9" t="s">
        <v>9</v>
      </c>
      <c r="F99" s="13" t="str">
        <f>"何文方"</f>
        <v>何文方</v>
      </c>
      <c r="G99" s="15"/>
    </row>
    <row r="100" ht="15" spans="1:7">
      <c r="A100" s="9">
        <v>98</v>
      </c>
      <c r="B100" s="9" t="str">
        <f>"4925202302161719126798"</f>
        <v>4925202302161719126798</v>
      </c>
      <c r="C100" s="10" t="str">
        <f t="shared" si="7"/>
        <v>0103</v>
      </c>
      <c r="D100" s="9" t="s">
        <v>8</v>
      </c>
      <c r="E100" s="9" t="s">
        <v>9</v>
      </c>
      <c r="F100" s="13" t="str">
        <f>"夏杭"</f>
        <v>夏杭</v>
      </c>
      <c r="G100" s="15"/>
    </row>
    <row r="101" ht="15" spans="1:7">
      <c r="A101" s="9">
        <v>99</v>
      </c>
      <c r="B101" s="9" t="str">
        <f>"4925202302161722386808"</f>
        <v>4925202302161722386808</v>
      </c>
      <c r="C101" s="10" t="str">
        <f t="shared" si="7"/>
        <v>0103</v>
      </c>
      <c r="D101" s="9" t="s">
        <v>8</v>
      </c>
      <c r="E101" s="9" t="s">
        <v>9</v>
      </c>
      <c r="F101" s="13" t="str">
        <f>"顿晓媚"</f>
        <v>顿晓媚</v>
      </c>
      <c r="G101" s="15"/>
    </row>
    <row r="102" ht="15" spans="1:7">
      <c r="A102" s="9">
        <v>100</v>
      </c>
      <c r="B102" s="9" t="str">
        <f>"4925202302161832446930"</f>
        <v>4925202302161832446930</v>
      </c>
      <c r="C102" s="10" t="str">
        <f t="shared" si="7"/>
        <v>0103</v>
      </c>
      <c r="D102" s="9" t="s">
        <v>8</v>
      </c>
      <c r="E102" s="9" t="s">
        <v>9</v>
      </c>
      <c r="F102" s="13" t="str">
        <f>"封功平"</f>
        <v>封功平</v>
      </c>
      <c r="G102" s="15"/>
    </row>
    <row r="103" ht="15" spans="1:7">
      <c r="A103" s="9">
        <v>101</v>
      </c>
      <c r="B103" s="9" t="str">
        <f>"4925202302162159217352"</f>
        <v>4925202302162159217352</v>
      </c>
      <c r="C103" s="10" t="str">
        <f t="shared" si="7"/>
        <v>0103</v>
      </c>
      <c r="D103" s="9" t="s">
        <v>8</v>
      </c>
      <c r="E103" s="9" t="s">
        <v>9</v>
      </c>
      <c r="F103" s="13" t="str">
        <f>"万昱彤"</f>
        <v>万昱彤</v>
      </c>
      <c r="G103" s="15"/>
    </row>
    <row r="104" ht="15" spans="1:7">
      <c r="A104" s="9">
        <v>102</v>
      </c>
      <c r="B104" s="9" t="str">
        <f>"4925202302162202087357"</f>
        <v>4925202302162202087357</v>
      </c>
      <c r="C104" s="10" t="str">
        <f t="shared" si="7"/>
        <v>0103</v>
      </c>
      <c r="D104" s="9" t="s">
        <v>8</v>
      </c>
      <c r="E104" s="9" t="s">
        <v>9</v>
      </c>
      <c r="F104" s="13" t="str">
        <f>"顾慧元"</f>
        <v>顾慧元</v>
      </c>
      <c r="G104" s="15"/>
    </row>
    <row r="105" ht="15" spans="1:7">
      <c r="A105" s="9">
        <v>103</v>
      </c>
      <c r="B105" s="9" t="str">
        <f>"4925202302162259217442"</f>
        <v>4925202302162259217442</v>
      </c>
      <c r="C105" s="10" t="str">
        <f t="shared" si="7"/>
        <v>0103</v>
      </c>
      <c r="D105" s="9" t="s">
        <v>8</v>
      </c>
      <c r="E105" s="9" t="s">
        <v>9</v>
      </c>
      <c r="F105" s="13" t="str">
        <f>"王小康"</f>
        <v>王小康</v>
      </c>
      <c r="G105" s="15"/>
    </row>
    <row r="106" ht="15" spans="1:7">
      <c r="A106" s="9">
        <v>104</v>
      </c>
      <c r="B106" s="9" t="str">
        <f>"4925202302171527078503"</f>
        <v>4925202302171527078503</v>
      </c>
      <c r="C106" s="10" t="str">
        <f t="shared" si="7"/>
        <v>0103</v>
      </c>
      <c r="D106" s="9" t="s">
        <v>8</v>
      </c>
      <c r="E106" s="9" t="s">
        <v>9</v>
      </c>
      <c r="F106" s="13" t="str">
        <f>"蒋祖华"</f>
        <v>蒋祖华</v>
      </c>
      <c r="G106" s="15"/>
    </row>
    <row r="107" ht="15" spans="1:7">
      <c r="A107" s="9">
        <v>105</v>
      </c>
      <c r="B107" s="9" t="str">
        <f>"4925202302171714268734"</f>
        <v>4925202302171714268734</v>
      </c>
      <c r="C107" s="10" t="str">
        <f t="shared" si="7"/>
        <v>0103</v>
      </c>
      <c r="D107" s="9" t="s">
        <v>8</v>
      </c>
      <c r="E107" s="9" t="s">
        <v>9</v>
      </c>
      <c r="F107" s="13" t="str">
        <f>"杨茜"</f>
        <v>杨茜</v>
      </c>
      <c r="G107" s="15"/>
    </row>
    <row r="108" ht="15" spans="1:7">
      <c r="A108" s="9">
        <v>106</v>
      </c>
      <c r="B108" s="9" t="str">
        <f>"4925202302171922338926"</f>
        <v>4925202302171922338926</v>
      </c>
      <c r="C108" s="10" t="str">
        <f t="shared" si="7"/>
        <v>0103</v>
      </c>
      <c r="D108" s="9" t="s">
        <v>8</v>
      </c>
      <c r="E108" s="9" t="s">
        <v>9</v>
      </c>
      <c r="F108" s="13" t="str">
        <f>"蒋娟"</f>
        <v>蒋娟</v>
      </c>
      <c r="G108" s="15"/>
    </row>
    <row r="109" ht="15" spans="1:7">
      <c r="A109" s="9">
        <v>107</v>
      </c>
      <c r="B109" s="9" t="str">
        <f>"4925202302172256499259"</f>
        <v>4925202302172256499259</v>
      </c>
      <c r="C109" s="10" t="str">
        <f t="shared" si="7"/>
        <v>0103</v>
      </c>
      <c r="D109" s="9" t="s">
        <v>8</v>
      </c>
      <c r="E109" s="9" t="s">
        <v>9</v>
      </c>
      <c r="F109" s="13" t="str">
        <f>"李林昕"</f>
        <v>李林昕</v>
      </c>
      <c r="G109" s="15"/>
    </row>
    <row r="110" ht="15" spans="1:7">
      <c r="A110" s="9">
        <v>108</v>
      </c>
      <c r="B110" s="9" t="str">
        <f>"4925202302181055329506"</f>
        <v>4925202302181055329506</v>
      </c>
      <c r="C110" s="10" t="str">
        <f t="shared" si="7"/>
        <v>0103</v>
      </c>
      <c r="D110" s="9" t="s">
        <v>8</v>
      </c>
      <c r="E110" s="9" t="s">
        <v>9</v>
      </c>
      <c r="F110" s="13" t="str">
        <f>"胡蕾"</f>
        <v>胡蕾</v>
      </c>
      <c r="G110" s="15"/>
    </row>
    <row r="111" ht="15" spans="1:7">
      <c r="A111" s="9">
        <v>109</v>
      </c>
      <c r="B111" s="9" t="str">
        <f>"4925202302181055529508"</f>
        <v>4925202302181055529508</v>
      </c>
      <c r="C111" s="10" t="str">
        <f t="shared" si="7"/>
        <v>0103</v>
      </c>
      <c r="D111" s="9" t="s">
        <v>8</v>
      </c>
      <c r="E111" s="9" t="s">
        <v>9</v>
      </c>
      <c r="F111" s="13" t="str">
        <f>"顾桂华"</f>
        <v>顾桂华</v>
      </c>
      <c r="G111" s="15"/>
    </row>
    <row r="112" ht="15" spans="1:7">
      <c r="A112" s="9">
        <v>110</v>
      </c>
      <c r="B112" s="9" t="str">
        <f>"4925202302181206289590"</f>
        <v>4925202302181206289590</v>
      </c>
      <c r="C112" s="10" t="str">
        <f t="shared" si="7"/>
        <v>0103</v>
      </c>
      <c r="D112" s="9" t="s">
        <v>8</v>
      </c>
      <c r="E112" s="9" t="s">
        <v>9</v>
      </c>
      <c r="F112" s="13" t="str">
        <f>"田梦媛"</f>
        <v>田梦媛</v>
      </c>
      <c r="G112" s="15"/>
    </row>
    <row r="113" ht="15" spans="1:7">
      <c r="A113" s="9">
        <v>111</v>
      </c>
      <c r="B113" s="9" t="str">
        <f>"4925202302181244289635"</f>
        <v>4925202302181244289635</v>
      </c>
      <c r="C113" s="10" t="str">
        <f t="shared" si="7"/>
        <v>0103</v>
      </c>
      <c r="D113" s="9" t="s">
        <v>8</v>
      </c>
      <c r="E113" s="9" t="s">
        <v>9</v>
      </c>
      <c r="F113" s="13" t="str">
        <f>"廖苓利"</f>
        <v>廖苓利</v>
      </c>
      <c r="G113" s="15"/>
    </row>
    <row r="114" ht="15" spans="1:7">
      <c r="A114" s="9">
        <v>112</v>
      </c>
      <c r="B114" s="9" t="str">
        <f>"4925202302181545319890"</f>
        <v>4925202302181545319890</v>
      </c>
      <c r="C114" s="10" t="str">
        <f t="shared" si="7"/>
        <v>0103</v>
      </c>
      <c r="D114" s="9" t="s">
        <v>8</v>
      </c>
      <c r="E114" s="9" t="s">
        <v>9</v>
      </c>
      <c r="F114" s="13" t="str">
        <f>"邓阳杰"</f>
        <v>邓阳杰</v>
      </c>
      <c r="G114" s="15"/>
    </row>
    <row r="115" ht="15" spans="1:7">
      <c r="A115" s="9">
        <v>113</v>
      </c>
      <c r="B115" s="9" t="str">
        <f>"4925202302181550159899"</f>
        <v>4925202302181550159899</v>
      </c>
      <c r="C115" s="10" t="str">
        <f t="shared" si="7"/>
        <v>0103</v>
      </c>
      <c r="D115" s="9" t="s">
        <v>8</v>
      </c>
      <c r="E115" s="9" t="s">
        <v>9</v>
      </c>
      <c r="F115" s="13" t="str">
        <f>"梅维佳"</f>
        <v>梅维佳</v>
      </c>
      <c r="G115" s="15"/>
    </row>
    <row r="116" ht="15" spans="1:7">
      <c r="A116" s="9">
        <v>114</v>
      </c>
      <c r="B116" s="9" t="str">
        <f>"49252023021818000210052"</f>
        <v>49252023021818000210052</v>
      </c>
      <c r="C116" s="10" t="str">
        <f t="shared" si="7"/>
        <v>0103</v>
      </c>
      <c r="D116" s="9" t="s">
        <v>8</v>
      </c>
      <c r="E116" s="9" t="s">
        <v>9</v>
      </c>
      <c r="F116" s="13" t="str">
        <f>"马倩"</f>
        <v>马倩</v>
      </c>
      <c r="G116" s="15"/>
    </row>
    <row r="117" ht="15" spans="1:7">
      <c r="A117" s="9">
        <v>115</v>
      </c>
      <c r="B117" s="9" t="str">
        <f>"49252023021819581810163"</f>
        <v>49252023021819581810163</v>
      </c>
      <c r="C117" s="10" t="str">
        <f t="shared" si="7"/>
        <v>0103</v>
      </c>
      <c r="D117" s="9" t="s">
        <v>8</v>
      </c>
      <c r="E117" s="9" t="s">
        <v>9</v>
      </c>
      <c r="F117" s="13" t="str">
        <f>"杨振宇"</f>
        <v>杨振宇</v>
      </c>
      <c r="G117" s="15"/>
    </row>
    <row r="118" ht="15" spans="1:7">
      <c r="A118" s="9">
        <v>116</v>
      </c>
      <c r="B118" s="9" t="str">
        <f>"49252023021821082810258"</f>
        <v>49252023021821082810258</v>
      </c>
      <c r="C118" s="10" t="str">
        <f t="shared" si="7"/>
        <v>0103</v>
      </c>
      <c r="D118" s="9" t="s">
        <v>8</v>
      </c>
      <c r="E118" s="9" t="s">
        <v>9</v>
      </c>
      <c r="F118" s="13" t="str">
        <f>"杨其玮"</f>
        <v>杨其玮</v>
      </c>
      <c r="G118" s="15"/>
    </row>
    <row r="119" ht="15" spans="1:7">
      <c r="A119" s="9">
        <v>117</v>
      </c>
      <c r="B119" s="9" t="str">
        <f>"49252023021821364210296"</f>
        <v>49252023021821364210296</v>
      </c>
      <c r="C119" s="10" t="str">
        <f t="shared" si="7"/>
        <v>0103</v>
      </c>
      <c r="D119" s="9" t="s">
        <v>8</v>
      </c>
      <c r="E119" s="9" t="s">
        <v>9</v>
      </c>
      <c r="F119" s="13" t="str">
        <f>"袁志胜"</f>
        <v>袁志胜</v>
      </c>
      <c r="G119" s="15"/>
    </row>
    <row r="120" ht="15" spans="1:7">
      <c r="A120" s="9">
        <v>118</v>
      </c>
      <c r="B120" s="9" t="str">
        <f>"49252023021913202510731"</f>
        <v>49252023021913202510731</v>
      </c>
      <c r="C120" s="10" t="str">
        <f t="shared" ref="C120:C128" si="8">"0103"</f>
        <v>0103</v>
      </c>
      <c r="D120" s="9" t="s">
        <v>8</v>
      </c>
      <c r="E120" s="9" t="s">
        <v>9</v>
      </c>
      <c r="F120" s="13" t="str">
        <f>"龚红宇"</f>
        <v>龚红宇</v>
      </c>
      <c r="G120" s="15"/>
    </row>
    <row r="121" ht="15" spans="1:7">
      <c r="A121" s="9">
        <v>119</v>
      </c>
      <c r="B121" s="9" t="str">
        <f>"49252023021915412110888"</f>
        <v>49252023021915412110888</v>
      </c>
      <c r="C121" s="10" t="str">
        <f t="shared" si="8"/>
        <v>0103</v>
      </c>
      <c r="D121" s="9" t="s">
        <v>8</v>
      </c>
      <c r="E121" s="9" t="s">
        <v>9</v>
      </c>
      <c r="F121" s="13" t="str">
        <f>"王明越"</f>
        <v>王明越</v>
      </c>
      <c r="G121" s="15"/>
    </row>
    <row r="122" ht="15" spans="1:7">
      <c r="A122" s="9">
        <v>120</v>
      </c>
      <c r="B122" s="9" t="str">
        <f>"49252023021919323011124"</f>
        <v>49252023021919323011124</v>
      </c>
      <c r="C122" s="10" t="str">
        <f t="shared" si="8"/>
        <v>0103</v>
      </c>
      <c r="D122" s="9" t="s">
        <v>8</v>
      </c>
      <c r="E122" s="9" t="s">
        <v>9</v>
      </c>
      <c r="F122" s="13" t="str">
        <f>"李卓"</f>
        <v>李卓</v>
      </c>
      <c r="G122" s="15"/>
    </row>
    <row r="123" ht="15" spans="1:7">
      <c r="A123" s="9">
        <v>121</v>
      </c>
      <c r="B123" s="9" t="str">
        <f>"49252023021920404611231"</f>
        <v>49252023021920404611231</v>
      </c>
      <c r="C123" s="10" t="str">
        <f t="shared" si="8"/>
        <v>0103</v>
      </c>
      <c r="D123" s="9" t="s">
        <v>8</v>
      </c>
      <c r="E123" s="9" t="s">
        <v>9</v>
      </c>
      <c r="F123" s="13" t="str">
        <f>"曾四伟"</f>
        <v>曾四伟</v>
      </c>
      <c r="G123" s="15"/>
    </row>
    <row r="124" ht="15" spans="1:7">
      <c r="A124" s="9">
        <v>122</v>
      </c>
      <c r="B124" s="9" t="str">
        <f>"49252023021921425011325"</f>
        <v>49252023021921425011325</v>
      </c>
      <c r="C124" s="10" t="str">
        <f t="shared" si="8"/>
        <v>0103</v>
      </c>
      <c r="D124" s="9" t="s">
        <v>8</v>
      </c>
      <c r="E124" s="9" t="s">
        <v>9</v>
      </c>
      <c r="F124" s="13" t="str">
        <f>"郭梦黎"</f>
        <v>郭梦黎</v>
      </c>
      <c r="G124" s="15"/>
    </row>
    <row r="125" ht="15" spans="1:7">
      <c r="A125" s="9">
        <v>123</v>
      </c>
      <c r="B125" s="9" t="str">
        <f>"49252023022009072311717"</f>
        <v>49252023022009072311717</v>
      </c>
      <c r="C125" s="10" t="str">
        <f t="shared" si="8"/>
        <v>0103</v>
      </c>
      <c r="D125" s="9" t="s">
        <v>8</v>
      </c>
      <c r="E125" s="9" t="s">
        <v>9</v>
      </c>
      <c r="F125" s="13" t="str">
        <f>"张亚婷"</f>
        <v>张亚婷</v>
      </c>
      <c r="G125" s="15"/>
    </row>
    <row r="126" ht="15" spans="1:7">
      <c r="A126" s="9">
        <v>124</v>
      </c>
      <c r="B126" s="9" t="str">
        <f>"49252023022010250212317"</f>
        <v>49252023022010250212317</v>
      </c>
      <c r="C126" s="10" t="str">
        <f t="shared" si="8"/>
        <v>0103</v>
      </c>
      <c r="D126" s="9" t="s">
        <v>8</v>
      </c>
      <c r="E126" s="9" t="s">
        <v>9</v>
      </c>
      <c r="F126" s="13" t="str">
        <f>"吴翔"</f>
        <v>吴翔</v>
      </c>
      <c r="G126" s="15"/>
    </row>
    <row r="127" ht="15" spans="1:7">
      <c r="A127" s="9">
        <v>125</v>
      </c>
      <c r="B127" s="9" t="str">
        <f>"49252023022013450113372"</f>
        <v>49252023022013450113372</v>
      </c>
      <c r="C127" s="10" t="str">
        <f t="shared" si="8"/>
        <v>0103</v>
      </c>
      <c r="D127" s="9" t="s">
        <v>8</v>
      </c>
      <c r="E127" s="9" t="s">
        <v>9</v>
      </c>
      <c r="F127" s="13" t="str">
        <f>"杨雪琴"</f>
        <v>杨雪琴</v>
      </c>
      <c r="G127" s="15"/>
    </row>
    <row r="128" ht="15" spans="1:7">
      <c r="A128" s="9">
        <v>126</v>
      </c>
      <c r="B128" s="9" t="str">
        <f>"49252023022015091313765"</f>
        <v>49252023022015091313765</v>
      </c>
      <c r="C128" s="10" t="str">
        <f t="shared" si="8"/>
        <v>0103</v>
      </c>
      <c r="D128" s="9" t="s">
        <v>8</v>
      </c>
      <c r="E128" s="9" t="s">
        <v>9</v>
      </c>
      <c r="F128" s="13" t="str">
        <f>"张颖"</f>
        <v>张颖</v>
      </c>
      <c r="G128" s="15"/>
    </row>
    <row r="129" ht="15" spans="1:7">
      <c r="A129" s="9">
        <v>127</v>
      </c>
      <c r="B129" s="9" t="str">
        <f>"49252023022015124113785"</f>
        <v>49252023022015124113785</v>
      </c>
      <c r="C129" s="10" t="str">
        <f t="shared" ref="C129:C150" si="9">"0103"</f>
        <v>0103</v>
      </c>
      <c r="D129" s="9" t="s">
        <v>8</v>
      </c>
      <c r="E129" s="9" t="s">
        <v>9</v>
      </c>
      <c r="F129" s="13" t="str">
        <f>"陈韩蒙 "</f>
        <v>陈韩蒙 </v>
      </c>
      <c r="G129" s="15"/>
    </row>
    <row r="130" ht="15" spans="1:7">
      <c r="A130" s="9">
        <v>128</v>
      </c>
      <c r="B130" s="9" t="str">
        <f>"49252023022016422114285"</f>
        <v>49252023022016422114285</v>
      </c>
      <c r="C130" s="10" t="str">
        <f t="shared" si="9"/>
        <v>0103</v>
      </c>
      <c r="D130" s="9" t="s">
        <v>8</v>
      </c>
      <c r="E130" s="9" t="s">
        <v>9</v>
      </c>
      <c r="F130" s="13" t="str">
        <f>"刘常玉"</f>
        <v>刘常玉</v>
      </c>
      <c r="G130" s="15"/>
    </row>
    <row r="131" ht="15" spans="1:7">
      <c r="A131" s="9">
        <v>129</v>
      </c>
      <c r="B131" s="9" t="str">
        <f>"49252023022017481614540"</f>
        <v>49252023022017481614540</v>
      </c>
      <c r="C131" s="10" t="str">
        <f t="shared" si="9"/>
        <v>0103</v>
      </c>
      <c r="D131" s="9" t="s">
        <v>8</v>
      </c>
      <c r="E131" s="9" t="s">
        <v>9</v>
      </c>
      <c r="F131" s="13" t="str">
        <f>"舒永前"</f>
        <v>舒永前</v>
      </c>
      <c r="G131" s="15"/>
    </row>
    <row r="132" ht="15" spans="1:7">
      <c r="A132" s="9">
        <v>130</v>
      </c>
      <c r="B132" s="9" t="str">
        <f>"49252023022109113616247"</f>
        <v>49252023022109113616247</v>
      </c>
      <c r="C132" s="10" t="str">
        <f t="shared" si="9"/>
        <v>0103</v>
      </c>
      <c r="D132" s="9" t="s">
        <v>8</v>
      </c>
      <c r="E132" s="9" t="s">
        <v>9</v>
      </c>
      <c r="F132" s="13" t="str">
        <f>"崔小兰"</f>
        <v>崔小兰</v>
      </c>
      <c r="G132" s="15"/>
    </row>
    <row r="133" ht="15" spans="1:7">
      <c r="A133" s="9">
        <v>131</v>
      </c>
      <c r="B133" s="9" t="str">
        <f>"49252023022110143216657"</f>
        <v>49252023022110143216657</v>
      </c>
      <c r="C133" s="10" t="str">
        <f t="shared" si="9"/>
        <v>0103</v>
      </c>
      <c r="D133" s="9" t="s">
        <v>8</v>
      </c>
      <c r="E133" s="9" t="s">
        <v>9</v>
      </c>
      <c r="F133" s="13" t="str">
        <f>"张律晴"</f>
        <v>张律晴</v>
      </c>
      <c r="G133" s="15"/>
    </row>
    <row r="134" ht="15" spans="1:7">
      <c r="A134" s="9">
        <v>132</v>
      </c>
      <c r="B134" s="9" t="str">
        <f>"49252023022111170917057"</f>
        <v>49252023022111170917057</v>
      </c>
      <c r="C134" s="10" t="str">
        <f t="shared" si="9"/>
        <v>0103</v>
      </c>
      <c r="D134" s="9" t="s">
        <v>8</v>
      </c>
      <c r="E134" s="9" t="s">
        <v>9</v>
      </c>
      <c r="F134" s="13" t="str">
        <f>"高华"</f>
        <v>高华</v>
      </c>
      <c r="G134" s="15"/>
    </row>
    <row r="135" ht="15" spans="1:7">
      <c r="A135" s="9">
        <v>133</v>
      </c>
      <c r="B135" s="9" t="str">
        <f>"49252023022116041818515"</f>
        <v>49252023022116041818515</v>
      </c>
      <c r="C135" s="10" t="str">
        <f t="shared" si="9"/>
        <v>0103</v>
      </c>
      <c r="D135" s="9" t="s">
        <v>8</v>
      </c>
      <c r="E135" s="9" t="s">
        <v>9</v>
      </c>
      <c r="F135" s="13" t="str">
        <f>"朱广程"</f>
        <v>朱广程</v>
      </c>
      <c r="G135" s="15"/>
    </row>
    <row r="136" ht="15" spans="1:7">
      <c r="A136" s="9">
        <v>134</v>
      </c>
      <c r="B136" s="9" t="str">
        <f>"49252023022209030220570"</f>
        <v>49252023022209030220570</v>
      </c>
      <c r="C136" s="10" t="str">
        <f t="shared" si="9"/>
        <v>0103</v>
      </c>
      <c r="D136" s="9" t="s">
        <v>8</v>
      </c>
      <c r="E136" s="9" t="s">
        <v>9</v>
      </c>
      <c r="F136" s="13" t="str">
        <f>"李传琼"</f>
        <v>李传琼</v>
      </c>
      <c r="G136" s="15"/>
    </row>
    <row r="137" ht="15" spans="1:7">
      <c r="A137" s="9">
        <v>135</v>
      </c>
      <c r="B137" s="9" t="str">
        <f>"49252023022209291020659"</f>
        <v>49252023022209291020659</v>
      </c>
      <c r="C137" s="10" t="str">
        <f t="shared" si="9"/>
        <v>0103</v>
      </c>
      <c r="D137" s="9" t="s">
        <v>8</v>
      </c>
      <c r="E137" s="9" t="s">
        <v>9</v>
      </c>
      <c r="F137" s="13" t="str">
        <f>"陶胜阳"</f>
        <v>陶胜阳</v>
      </c>
      <c r="G137" s="15"/>
    </row>
    <row r="138" ht="15" spans="1:7">
      <c r="A138" s="9">
        <v>136</v>
      </c>
      <c r="B138" s="9" t="str">
        <f>"49252023022211165221050"</f>
        <v>49252023022211165221050</v>
      </c>
      <c r="C138" s="10" t="str">
        <f t="shared" si="9"/>
        <v>0103</v>
      </c>
      <c r="D138" s="9" t="s">
        <v>8</v>
      </c>
      <c r="E138" s="9" t="s">
        <v>9</v>
      </c>
      <c r="F138" s="13" t="str">
        <f>"鲁鑫"</f>
        <v>鲁鑫</v>
      </c>
      <c r="G138" s="15"/>
    </row>
    <row r="139" ht="15" spans="1:7">
      <c r="A139" s="9">
        <v>137</v>
      </c>
      <c r="B139" s="9" t="str">
        <f>"49252023022212264621288"</f>
        <v>49252023022212264621288</v>
      </c>
      <c r="C139" s="10" t="str">
        <f t="shared" si="9"/>
        <v>0103</v>
      </c>
      <c r="D139" s="9" t="s">
        <v>8</v>
      </c>
      <c r="E139" s="9" t="s">
        <v>9</v>
      </c>
      <c r="F139" s="13" t="str">
        <f>"金珂如"</f>
        <v>金珂如</v>
      </c>
      <c r="G139" s="15"/>
    </row>
    <row r="140" ht="15" spans="1:7">
      <c r="A140" s="9">
        <v>138</v>
      </c>
      <c r="B140" s="9" t="str">
        <f>"49252023022214005021590"</f>
        <v>49252023022214005021590</v>
      </c>
      <c r="C140" s="10" t="str">
        <f t="shared" si="9"/>
        <v>0103</v>
      </c>
      <c r="D140" s="9" t="s">
        <v>8</v>
      </c>
      <c r="E140" s="9" t="s">
        <v>9</v>
      </c>
      <c r="F140" s="13" t="str">
        <f>"张亚春"</f>
        <v>张亚春</v>
      </c>
      <c r="G140" s="15"/>
    </row>
    <row r="141" ht="15" spans="1:7">
      <c r="A141" s="9">
        <v>139</v>
      </c>
      <c r="B141" s="9" t="str">
        <f>"49252023022214575821785"</f>
        <v>49252023022214575821785</v>
      </c>
      <c r="C141" s="10" t="str">
        <f t="shared" si="9"/>
        <v>0103</v>
      </c>
      <c r="D141" s="9" t="s">
        <v>8</v>
      </c>
      <c r="E141" s="9" t="s">
        <v>9</v>
      </c>
      <c r="F141" s="13" t="str">
        <f>"黄梅"</f>
        <v>黄梅</v>
      </c>
      <c r="G141" s="15"/>
    </row>
    <row r="142" ht="15" spans="1:7">
      <c r="A142" s="9">
        <v>140</v>
      </c>
      <c r="B142" s="9" t="str">
        <f>"49252023022219123122675"</f>
        <v>49252023022219123122675</v>
      </c>
      <c r="C142" s="10" t="str">
        <f t="shared" si="9"/>
        <v>0103</v>
      </c>
      <c r="D142" s="9" t="s">
        <v>8</v>
      </c>
      <c r="E142" s="9" t="s">
        <v>9</v>
      </c>
      <c r="F142" s="13" t="str">
        <f>"粟媛"</f>
        <v>粟媛</v>
      </c>
      <c r="G142" s="16"/>
    </row>
    <row r="143" ht="15" spans="1:7">
      <c r="A143" s="9">
        <v>141</v>
      </c>
      <c r="B143" s="9" t="str">
        <f>"49252023022220374622987"</f>
        <v>49252023022220374622987</v>
      </c>
      <c r="C143" s="10" t="str">
        <f t="shared" si="9"/>
        <v>0103</v>
      </c>
      <c r="D143" s="9" t="s">
        <v>8</v>
      </c>
      <c r="E143" s="9" t="s">
        <v>9</v>
      </c>
      <c r="F143" s="13" t="str">
        <f>"裴佶"</f>
        <v>裴佶</v>
      </c>
      <c r="G143" s="14" t="s">
        <v>10</v>
      </c>
    </row>
    <row r="144" ht="15" spans="1:7">
      <c r="A144" s="9">
        <v>142</v>
      </c>
      <c r="B144" s="9" t="str">
        <f>"49252023022223083923471"</f>
        <v>49252023022223083923471</v>
      </c>
      <c r="C144" s="10" t="str">
        <f t="shared" si="9"/>
        <v>0103</v>
      </c>
      <c r="D144" s="9" t="s">
        <v>8</v>
      </c>
      <c r="E144" s="9" t="s">
        <v>9</v>
      </c>
      <c r="F144" s="13" t="str">
        <f>"覃雅玟"</f>
        <v>覃雅玟</v>
      </c>
      <c r="G144" s="15"/>
    </row>
    <row r="145" ht="15" spans="1:7">
      <c r="A145" s="9">
        <v>143</v>
      </c>
      <c r="B145" s="9" t="str">
        <f>"49252023022300121423559"</f>
        <v>49252023022300121423559</v>
      </c>
      <c r="C145" s="10" t="str">
        <f t="shared" si="9"/>
        <v>0103</v>
      </c>
      <c r="D145" s="9" t="s">
        <v>8</v>
      </c>
      <c r="E145" s="9" t="s">
        <v>9</v>
      </c>
      <c r="F145" s="13" t="str">
        <f>"唐倩"</f>
        <v>唐倩</v>
      </c>
      <c r="G145" s="15"/>
    </row>
    <row r="146" ht="15" spans="1:7">
      <c r="A146" s="9">
        <v>144</v>
      </c>
      <c r="B146" s="9" t="str">
        <f>"49252023022300243023569"</f>
        <v>49252023022300243023569</v>
      </c>
      <c r="C146" s="10" t="str">
        <f t="shared" si="9"/>
        <v>0103</v>
      </c>
      <c r="D146" s="9" t="s">
        <v>8</v>
      </c>
      <c r="E146" s="9" t="s">
        <v>9</v>
      </c>
      <c r="F146" s="13" t="str">
        <f>"付沃兴"</f>
        <v>付沃兴</v>
      </c>
      <c r="G146" s="15"/>
    </row>
    <row r="147" ht="15" spans="1:7">
      <c r="A147" s="9">
        <v>145</v>
      </c>
      <c r="B147" s="9" t="str">
        <f>"49252023022309443523858"</f>
        <v>49252023022309443523858</v>
      </c>
      <c r="C147" s="10" t="str">
        <f t="shared" si="9"/>
        <v>0103</v>
      </c>
      <c r="D147" s="9" t="s">
        <v>8</v>
      </c>
      <c r="E147" s="9" t="s">
        <v>9</v>
      </c>
      <c r="F147" s="13" t="str">
        <f>"张振"</f>
        <v>张振</v>
      </c>
      <c r="G147" s="15"/>
    </row>
    <row r="148" ht="15" spans="1:7">
      <c r="A148" s="9">
        <v>146</v>
      </c>
      <c r="B148" s="9" t="str">
        <f>"49252023022310383824061"</f>
        <v>49252023022310383824061</v>
      </c>
      <c r="C148" s="10" t="str">
        <f t="shared" si="9"/>
        <v>0103</v>
      </c>
      <c r="D148" s="9" t="s">
        <v>8</v>
      </c>
      <c r="E148" s="9" t="s">
        <v>9</v>
      </c>
      <c r="F148" s="13" t="str">
        <f>"陈静"</f>
        <v>陈静</v>
      </c>
      <c r="G148" s="15"/>
    </row>
    <row r="149" ht="15" spans="1:7">
      <c r="A149" s="9">
        <v>147</v>
      </c>
      <c r="B149" s="9" t="str">
        <f>"49252023022310505024098"</f>
        <v>49252023022310505024098</v>
      </c>
      <c r="C149" s="10" t="str">
        <f t="shared" si="9"/>
        <v>0103</v>
      </c>
      <c r="D149" s="9" t="s">
        <v>8</v>
      </c>
      <c r="E149" s="9" t="s">
        <v>9</v>
      </c>
      <c r="F149" s="13" t="str">
        <f>"夏为卫"</f>
        <v>夏为卫</v>
      </c>
      <c r="G149" s="15"/>
    </row>
    <row r="150" ht="15" spans="1:7">
      <c r="A150" s="9">
        <v>148</v>
      </c>
      <c r="B150" s="9" t="str">
        <f>"49252023022312223224430"</f>
        <v>49252023022312223224430</v>
      </c>
      <c r="C150" s="10" t="str">
        <f t="shared" si="9"/>
        <v>0103</v>
      </c>
      <c r="D150" s="9" t="s">
        <v>8</v>
      </c>
      <c r="E150" s="9" t="s">
        <v>9</v>
      </c>
      <c r="F150" s="13" t="str">
        <f>"万方妹"</f>
        <v>万方妹</v>
      </c>
      <c r="G150" s="15"/>
    </row>
    <row r="151" ht="15" spans="1:7">
      <c r="A151" s="9">
        <v>149</v>
      </c>
      <c r="B151" s="9" t="str">
        <f>"49252023022317572925624"</f>
        <v>49252023022317572925624</v>
      </c>
      <c r="C151" s="10" t="str">
        <f t="shared" ref="C151:C173" si="10">"0103"</f>
        <v>0103</v>
      </c>
      <c r="D151" s="9" t="s">
        <v>8</v>
      </c>
      <c r="E151" s="9" t="s">
        <v>9</v>
      </c>
      <c r="F151" s="13" t="str">
        <f>"段敏悦"</f>
        <v>段敏悦</v>
      </c>
      <c r="G151" s="15"/>
    </row>
    <row r="152" ht="15" spans="1:7">
      <c r="A152" s="9">
        <v>150</v>
      </c>
      <c r="B152" s="9" t="str">
        <f>"49252023022321325026239"</f>
        <v>49252023022321325026239</v>
      </c>
      <c r="C152" s="10" t="str">
        <f t="shared" si="10"/>
        <v>0103</v>
      </c>
      <c r="D152" s="9" t="s">
        <v>8</v>
      </c>
      <c r="E152" s="9" t="s">
        <v>9</v>
      </c>
      <c r="F152" s="13" t="str">
        <f>"孙传俊"</f>
        <v>孙传俊</v>
      </c>
      <c r="G152" s="15"/>
    </row>
    <row r="153" ht="15" spans="1:7">
      <c r="A153" s="9">
        <v>151</v>
      </c>
      <c r="B153" s="9" t="str">
        <f>"49252023022322260126385"</f>
        <v>49252023022322260126385</v>
      </c>
      <c r="C153" s="10" t="str">
        <f t="shared" si="10"/>
        <v>0103</v>
      </c>
      <c r="D153" s="9" t="s">
        <v>8</v>
      </c>
      <c r="E153" s="9" t="s">
        <v>9</v>
      </c>
      <c r="F153" s="13" t="str">
        <f>"谢冬梅"</f>
        <v>谢冬梅</v>
      </c>
      <c r="G153" s="15"/>
    </row>
    <row r="154" ht="15" spans="1:7">
      <c r="A154" s="9">
        <v>152</v>
      </c>
      <c r="B154" s="9" t="str">
        <f>"49252023022420551428483"</f>
        <v>49252023022420551428483</v>
      </c>
      <c r="C154" s="10" t="str">
        <f t="shared" si="10"/>
        <v>0103</v>
      </c>
      <c r="D154" s="9" t="s">
        <v>8</v>
      </c>
      <c r="E154" s="9" t="s">
        <v>9</v>
      </c>
      <c r="F154" s="13" t="str">
        <f>"俞明霜"</f>
        <v>俞明霜</v>
      </c>
      <c r="G154" s="15"/>
    </row>
    <row r="155" ht="15" spans="1:7">
      <c r="A155" s="9">
        <v>153</v>
      </c>
      <c r="B155" s="9" t="str">
        <f>"49252023022423021628712"</f>
        <v>49252023022423021628712</v>
      </c>
      <c r="C155" s="10" t="str">
        <f t="shared" si="10"/>
        <v>0103</v>
      </c>
      <c r="D155" s="9" t="s">
        <v>8</v>
      </c>
      <c r="E155" s="9" t="s">
        <v>9</v>
      </c>
      <c r="F155" s="13" t="str">
        <f>"梅杰"</f>
        <v>梅杰</v>
      </c>
      <c r="G155" s="15"/>
    </row>
    <row r="156" ht="15" spans="1:7">
      <c r="A156" s="9">
        <v>154</v>
      </c>
      <c r="B156" s="9" t="str">
        <f>"49252023022519301329454"</f>
        <v>49252023022519301329454</v>
      </c>
      <c r="C156" s="10" t="str">
        <f t="shared" si="10"/>
        <v>0103</v>
      </c>
      <c r="D156" s="9" t="s">
        <v>8</v>
      </c>
      <c r="E156" s="9" t="s">
        <v>9</v>
      </c>
      <c r="F156" s="13" t="str">
        <f>"陈文迪"</f>
        <v>陈文迪</v>
      </c>
      <c r="G156" s="15"/>
    </row>
    <row r="157" ht="15" spans="1:7">
      <c r="A157" s="9">
        <v>155</v>
      </c>
      <c r="B157" s="9" t="str">
        <f>"49252023022608371429895"</f>
        <v>49252023022608371429895</v>
      </c>
      <c r="C157" s="10" t="str">
        <f t="shared" si="10"/>
        <v>0103</v>
      </c>
      <c r="D157" s="9" t="s">
        <v>8</v>
      </c>
      <c r="E157" s="9" t="s">
        <v>9</v>
      </c>
      <c r="F157" s="13" t="str">
        <f>"张帆"</f>
        <v>张帆</v>
      </c>
      <c r="G157" s="15"/>
    </row>
    <row r="158" ht="15" spans="1:7">
      <c r="A158" s="9">
        <v>156</v>
      </c>
      <c r="B158" s="9" t="str">
        <f>"49252023022611012630103"</f>
        <v>49252023022611012630103</v>
      </c>
      <c r="C158" s="10" t="str">
        <f t="shared" si="10"/>
        <v>0103</v>
      </c>
      <c r="D158" s="9" t="s">
        <v>8</v>
      </c>
      <c r="E158" s="9" t="s">
        <v>9</v>
      </c>
      <c r="F158" s="13" t="str">
        <f>"杨明月"</f>
        <v>杨明月</v>
      </c>
      <c r="G158" s="15"/>
    </row>
    <row r="159" ht="15" spans="1:7">
      <c r="A159" s="9">
        <v>157</v>
      </c>
      <c r="B159" s="9" t="str">
        <f>"49252023022613545330373"</f>
        <v>49252023022613545330373</v>
      </c>
      <c r="C159" s="10" t="str">
        <f t="shared" si="10"/>
        <v>0103</v>
      </c>
      <c r="D159" s="9" t="s">
        <v>8</v>
      </c>
      <c r="E159" s="9" t="s">
        <v>9</v>
      </c>
      <c r="F159" s="13" t="str">
        <f>"周玉圻"</f>
        <v>周玉圻</v>
      </c>
      <c r="G159" s="15"/>
    </row>
    <row r="160" ht="15" spans="1:7">
      <c r="A160" s="9">
        <v>158</v>
      </c>
      <c r="B160" s="9" t="str">
        <f>"49252023022615411730556"</f>
        <v>49252023022615411730556</v>
      </c>
      <c r="C160" s="10" t="str">
        <f t="shared" si="10"/>
        <v>0103</v>
      </c>
      <c r="D160" s="9" t="s">
        <v>8</v>
      </c>
      <c r="E160" s="9" t="s">
        <v>9</v>
      </c>
      <c r="F160" s="13" t="str">
        <f>"吴翟"</f>
        <v>吴翟</v>
      </c>
      <c r="G160" s="15"/>
    </row>
    <row r="161" ht="15" spans="1:7">
      <c r="A161" s="9">
        <v>159</v>
      </c>
      <c r="B161" s="9" t="str">
        <f>"49252023022618113830813"</f>
        <v>49252023022618113830813</v>
      </c>
      <c r="C161" s="10" t="str">
        <f t="shared" si="10"/>
        <v>0103</v>
      </c>
      <c r="D161" s="9" t="s">
        <v>8</v>
      </c>
      <c r="E161" s="9" t="s">
        <v>9</v>
      </c>
      <c r="F161" s="13" t="str">
        <f>"周郅瑄"</f>
        <v>周郅瑄</v>
      </c>
      <c r="G161" s="15"/>
    </row>
    <row r="162" ht="15" spans="1:7">
      <c r="A162" s="9">
        <v>160</v>
      </c>
      <c r="B162" s="9" t="str">
        <f>"49252023022618401930866"</f>
        <v>49252023022618401930866</v>
      </c>
      <c r="C162" s="10" t="str">
        <f t="shared" si="10"/>
        <v>0103</v>
      </c>
      <c r="D162" s="9" t="s">
        <v>8</v>
      </c>
      <c r="E162" s="9" t="s">
        <v>9</v>
      </c>
      <c r="F162" s="13" t="str">
        <f>"曹田恬"</f>
        <v>曹田恬</v>
      </c>
      <c r="G162" s="15"/>
    </row>
    <row r="163" ht="15" spans="1:7">
      <c r="A163" s="9">
        <v>161</v>
      </c>
      <c r="B163" s="9" t="str">
        <f>"49252023022619053330898"</f>
        <v>49252023022619053330898</v>
      </c>
      <c r="C163" s="10" t="str">
        <f t="shared" si="10"/>
        <v>0103</v>
      </c>
      <c r="D163" s="9" t="s">
        <v>8</v>
      </c>
      <c r="E163" s="9" t="s">
        <v>9</v>
      </c>
      <c r="F163" s="13" t="str">
        <f>"王铃钰"</f>
        <v>王铃钰</v>
      </c>
      <c r="G163" s="15"/>
    </row>
    <row r="164" ht="15" spans="1:7">
      <c r="A164" s="9">
        <v>162</v>
      </c>
      <c r="B164" s="9" t="str">
        <f>"49252023022621035031141"</f>
        <v>49252023022621035031141</v>
      </c>
      <c r="C164" s="10" t="str">
        <f t="shared" si="10"/>
        <v>0103</v>
      </c>
      <c r="D164" s="9" t="s">
        <v>8</v>
      </c>
      <c r="E164" s="9" t="s">
        <v>9</v>
      </c>
      <c r="F164" s="13" t="str">
        <f>"赵彦之"</f>
        <v>赵彦之</v>
      </c>
      <c r="G164" s="15"/>
    </row>
    <row r="165" ht="15" spans="1:7">
      <c r="A165" s="9">
        <v>163</v>
      </c>
      <c r="B165" s="9" t="str">
        <f>"49252023022621175031178"</f>
        <v>49252023022621175031178</v>
      </c>
      <c r="C165" s="10" t="str">
        <f t="shared" si="10"/>
        <v>0103</v>
      </c>
      <c r="D165" s="9" t="s">
        <v>8</v>
      </c>
      <c r="E165" s="9" t="s">
        <v>9</v>
      </c>
      <c r="F165" s="13" t="str">
        <f>"张涵"</f>
        <v>张涵</v>
      </c>
      <c r="G165" s="15"/>
    </row>
    <row r="166" ht="15" spans="1:7">
      <c r="A166" s="9">
        <v>164</v>
      </c>
      <c r="B166" s="9" t="str">
        <f>"49252023022623325031476"</f>
        <v>49252023022623325031476</v>
      </c>
      <c r="C166" s="10" t="str">
        <f t="shared" si="10"/>
        <v>0103</v>
      </c>
      <c r="D166" s="9" t="s">
        <v>8</v>
      </c>
      <c r="E166" s="9" t="s">
        <v>9</v>
      </c>
      <c r="F166" s="13" t="str">
        <f>"徐梦琪"</f>
        <v>徐梦琪</v>
      </c>
      <c r="G166" s="15"/>
    </row>
    <row r="167" ht="15" spans="1:7">
      <c r="A167" s="9">
        <v>165</v>
      </c>
      <c r="B167" s="9" t="str">
        <f>"49252023022708445331630"</f>
        <v>49252023022708445331630</v>
      </c>
      <c r="C167" s="10" t="str">
        <f t="shared" si="10"/>
        <v>0103</v>
      </c>
      <c r="D167" s="9" t="s">
        <v>8</v>
      </c>
      <c r="E167" s="9" t="s">
        <v>9</v>
      </c>
      <c r="F167" s="13" t="str">
        <f>"鲍岩"</f>
        <v>鲍岩</v>
      </c>
      <c r="G167" s="15"/>
    </row>
    <row r="168" ht="15" spans="1:7">
      <c r="A168" s="9">
        <v>166</v>
      </c>
      <c r="B168" s="9" t="str">
        <f>"49252023022709384331836"</f>
        <v>49252023022709384331836</v>
      </c>
      <c r="C168" s="10" t="str">
        <f t="shared" si="10"/>
        <v>0103</v>
      </c>
      <c r="D168" s="9" t="s">
        <v>8</v>
      </c>
      <c r="E168" s="9" t="s">
        <v>9</v>
      </c>
      <c r="F168" s="13" t="str">
        <f>"刘恩帅"</f>
        <v>刘恩帅</v>
      </c>
      <c r="G168" s="15"/>
    </row>
    <row r="169" ht="15" spans="1:7">
      <c r="A169" s="9">
        <v>167</v>
      </c>
      <c r="B169" s="9" t="str">
        <f>"49252023022709463231872"</f>
        <v>49252023022709463231872</v>
      </c>
      <c r="C169" s="10" t="str">
        <f t="shared" si="10"/>
        <v>0103</v>
      </c>
      <c r="D169" s="9" t="s">
        <v>8</v>
      </c>
      <c r="E169" s="9" t="s">
        <v>9</v>
      </c>
      <c r="F169" s="13" t="str">
        <f>"王星池"</f>
        <v>王星池</v>
      </c>
      <c r="G169" s="15"/>
    </row>
    <row r="170" ht="15" spans="1:7">
      <c r="A170" s="9">
        <v>168</v>
      </c>
      <c r="B170" s="9" t="str">
        <f>"49252023022711083532333"</f>
        <v>49252023022711083532333</v>
      </c>
      <c r="C170" s="10" t="str">
        <f t="shared" si="10"/>
        <v>0103</v>
      </c>
      <c r="D170" s="9" t="s">
        <v>8</v>
      </c>
      <c r="E170" s="9" t="s">
        <v>9</v>
      </c>
      <c r="F170" s="13" t="str">
        <f>"李艳"</f>
        <v>李艳</v>
      </c>
      <c r="G170" s="15"/>
    </row>
    <row r="171" ht="15" spans="1:7">
      <c r="A171" s="9">
        <v>169</v>
      </c>
      <c r="B171" s="9" t="str">
        <f>"49252023022713593832932"</f>
        <v>49252023022713593832932</v>
      </c>
      <c r="C171" s="10" t="str">
        <f t="shared" si="10"/>
        <v>0103</v>
      </c>
      <c r="D171" s="9" t="s">
        <v>8</v>
      </c>
      <c r="E171" s="9" t="s">
        <v>9</v>
      </c>
      <c r="F171" s="13" t="str">
        <f>"赵红红"</f>
        <v>赵红红</v>
      </c>
      <c r="G171" s="15"/>
    </row>
    <row r="172" ht="15" spans="1:7">
      <c r="A172" s="9">
        <v>170</v>
      </c>
      <c r="B172" s="9" t="str">
        <f>"49252023022714022032937"</f>
        <v>49252023022714022032937</v>
      </c>
      <c r="C172" s="10" t="str">
        <f t="shared" si="10"/>
        <v>0103</v>
      </c>
      <c r="D172" s="9" t="s">
        <v>8</v>
      </c>
      <c r="E172" s="9" t="s">
        <v>9</v>
      </c>
      <c r="F172" s="13" t="str">
        <f>"宋佳臻"</f>
        <v>宋佳臻</v>
      </c>
      <c r="G172" s="15"/>
    </row>
    <row r="173" ht="15" spans="1:7">
      <c r="A173" s="9">
        <v>171</v>
      </c>
      <c r="B173" s="9" t="str">
        <f>"49252023022715300333286"</f>
        <v>49252023022715300333286</v>
      </c>
      <c r="C173" s="10" t="str">
        <f t="shared" si="10"/>
        <v>0103</v>
      </c>
      <c r="D173" s="9" t="s">
        <v>8</v>
      </c>
      <c r="E173" s="9" t="s">
        <v>9</v>
      </c>
      <c r="F173" s="13" t="str">
        <f>"王思敏"</f>
        <v>王思敏</v>
      </c>
      <c r="G173" s="15"/>
    </row>
    <row r="174" ht="15" spans="1:7">
      <c r="A174" s="9">
        <v>172</v>
      </c>
      <c r="B174" s="9" t="str">
        <f>"49252023022717005633626"</f>
        <v>49252023022717005633626</v>
      </c>
      <c r="C174" s="10" t="str">
        <f t="shared" ref="C174:C181" si="11">"0103"</f>
        <v>0103</v>
      </c>
      <c r="D174" s="9" t="s">
        <v>8</v>
      </c>
      <c r="E174" s="9" t="s">
        <v>9</v>
      </c>
      <c r="F174" s="13" t="str">
        <f>"杨珊"</f>
        <v>杨珊</v>
      </c>
      <c r="G174" s="15"/>
    </row>
    <row r="175" ht="15" spans="1:7">
      <c r="A175" s="9">
        <v>173</v>
      </c>
      <c r="B175" s="9" t="str">
        <f>"49252023022717063333651"</f>
        <v>49252023022717063333651</v>
      </c>
      <c r="C175" s="10" t="str">
        <f t="shared" si="11"/>
        <v>0103</v>
      </c>
      <c r="D175" s="9" t="s">
        <v>8</v>
      </c>
      <c r="E175" s="9" t="s">
        <v>9</v>
      </c>
      <c r="F175" s="13" t="str">
        <f>"姜敏"</f>
        <v>姜敏</v>
      </c>
      <c r="G175" s="15"/>
    </row>
    <row r="176" ht="15" spans="1:7">
      <c r="A176" s="9">
        <v>174</v>
      </c>
      <c r="B176" s="9" t="str">
        <f>"49252023022718594133966"</f>
        <v>49252023022718594133966</v>
      </c>
      <c r="C176" s="10" t="str">
        <f t="shared" si="11"/>
        <v>0103</v>
      </c>
      <c r="D176" s="9" t="s">
        <v>8</v>
      </c>
      <c r="E176" s="9" t="s">
        <v>9</v>
      </c>
      <c r="F176" s="13" t="str">
        <f>"何诗玥"</f>
        <v>何诗玥</v>
      </c>
      <c r="G176" s="15"/>
    </row>
    <row r="177" ht="15" spans="1:7">
      <c r="A177" s="9">
        <v>175</v>
      </c>
      <c r="B177" s="9" t="str">
        <f>"49252023022800505634983"</f>
        <v>49252023022800505634983</v>
      </c>
      <c r="C177" s="10" t="str">
        <f t="shared" si="11"/>
        <v>0103</v>
      </c>
      <c r="D177" s="9" t="s">
        <v>8</v>
      </c>
      <c r="E177" s="9" t="s">
        <v>9</v>
      </c>
      <c r="F177" s="13" t="str">
        <f>"刘委娇"</f>
        <v>刘委娇</v>
      </c>
      <c r="G177" s="15"/>
    </row>
    <row r="178" ht="15" spans="1:7">
      <c r="A178" s="9">
        <v>176</v>
      </c>
      <c r="B178" s="9" t="str">
        <f>"49252023022802005035011"</f>
        <v>49252023022802005035011</v>
      </c>
      <c r="C178" s="10" t="str">
        <f t="shared" si="11"/>
        <v>0103</v>
      </c>
      <c r="D178" s="9" t="s">
        <v>8</v>
      </c>
      <c r="E178" s="9" t="s">
        <v>9</v>
      </c>
      <c r="F178" s="13" t="str">
        <f>"刘海艳"</f>
        <v>刘海艳</v>
      </c>
      <c r="G178" s="15"/>
    </row>
    <row r="179" ht="15" spans="1:7">
      <c r="A179" s="9">
        <v>177</v>
      </c>
      <c r="B179" s="9" t="str">
        <f>"49252023022810182335359"</f>
        <v>49252023022810182335359</v>
      </c>
      <c r="C179" s="10" t="str">
        <f t="shared" si="11"/>
        <v>0103</v>
      </c>
      <c r="D179" s="9" t="s">
        <v>8</v>
      </c>
      <c r="E179" s="9" t="s">
        <v>9</v>
      </c>
      <c r="F179" s="13" t="str">
        <f>"李婷"</f>
        <v>李婷</v>
      </c>
      <c r="G179" s="15"/>
    </row>
    <row r="180" ht="15" spans="1:7">
      <c r="A180" s="9">
        <v>178</v>
      </c>
      <c r="B180" s="9" t="str">
        <f>"49252023022810283735409"</f>
        <v>49252023022810283735409</v>
      </c>
      <c r="C180" s="10" t="str">
        <f t="shared" si="11"/>
        <v>0103</v>
      </c>
      <c r="D180" s="9" t="s">
        <v>8</v>
      </c>
      <c r="E180" s="9" t="s">
        <v>9</v>
      </c>
      <c r="F180" s="13" t="str">
        <f>"杨永青"</f>
        <v>杨永青</v>
      </c>
      <c r="G180" s="15"/>
    </row>
    <row r="181" ht="15" spans="1:7">
      <c r="A181" s="9">
        <v>179</v>
      </c>
      <c r="B181" s="9" t="str">
        <f>"49252023022810333535428"</f>
        <v>49252023022810333535428</v>
      </c>
      <c r="C181" s="10" t="str">
        <f t="shared" si="11"/>
        <v>0103</v>
      </c>
      <c r="D181" s="9" t="s">
        <v>8</v>
      </c>
      <c r="E181" s="9" t="s">
        <v>9</v>
      </c>
      <c r="F181" s="13" t="str">
        <f>"万子峰"</f>
        <v>万子峰</v>
      </c>
      <c r="G181" s="15"/>
    </row>
    <row r="182" ht="15" spans="1:7">
      <c r="A182" s="9">
        <v>180</v>
      </c>
      <c r="B182" s="9" t="str">
        <f>"49252023022811191535635"</f>
        <v>49252023022811191535635</v>
      </c>
      <c r="C182" s="10" t="str">
        <f t="shared" ref="C182:C192" si="12">"0103"</f>
        <v>0103</v>
      </c>
      <c r="D182" s="9" t="s">
        <v>8</v>
      </c>
      <c r="E182" s="9" t="s">
        <v>9</v>
      </c>
      <c r="F182" s="13" t="str">
        <f>"聂楚函"</f>
        <v>聂楚函</v>
      </c>
      <c r="G182" s="15"/>
    </row>
    <row r="183" ht="15" spans="1:7">
      <c r="A183" s="9">
        <v>181</v>
      </c>
      <c r="B183" s="9" t="str">
        <f>"49252023022813184036035"</f>
        <v>49252023022813184036035</v>
      </c>
      <c r="C183" s="10" t="str">
        <f t="shared" si="12"/>
        <v>0103</v>
      </c>
      <c r="D183" s="9" t="s">
        <v>8</v>
      </c>
      <c r="E183" s="9" t="s">
        <v>9</v>
      </c>
      <c r="F183" s="13" t="str">
        <f>"胡佳燊"</f>
        <v>胡佳燊</v>
      </c>
      <c r="G183" s="15"/>
    </row>
    <row r="184" ht="15" spans="1:7">
      <c r="A184" s="9">
        <v>182</v>
      </c>
      <c r="B184" s="9" t="str">
        <f>"49252023022814230336220"</f>
        <v>49252023022814230336220</v>
      </c>
      <c r="C184" s="10" t="str">
        <f t="shared" si="12"/>
        <v>0103</v>
      </c>
      <c r="D184" s="9" t="s">
        <v>8</v>
      </c>
      <c r="E184" s="9" t="s">
        <v>9</v>
      </c>
      <c r="F184" s="13" t="str">
        <f>"童浩"</f>
        <v>童浩</v>
      </c>
      <c r="G184" s="15"/>
    </row>
    <row r="185" ht="15" spans="1:7">
      <c r="A185" s="9">
        <v>183</v>
      </c>
      <c r="B185" s="9" t="str">
        <f>"49252023022814581936352"</f>
        <v>49252023022814581936352</v>
      </c>
      <c r="C185" s="10" t="str">
        <f t="shared" si="12"/>
        <v>0103</v>
      </c>
      <c r="D185" s="9" t="s">
        <v>8</v>
      </c>
      <c r="E185" s="9" t="s">
        <v>9</v>
      </c>
      <c r="F185" s="13" t="str">
        <f>"熊玉仙"</f>
        <v>熊玉仙</v>
      </c>
      <c r="G185" s="15"/>
    </row>
    <row r="186" ht="15" spans="1:7">
      <c r="A186" s="9">
        <v>184</v>
      </c>
      <c r="B186" s="9" t="str">
        <f>"49252023022815080636401"</f>
        <v>49252023022815080636401</v>
      </c>
      <c r="C186" s="10" t="str">
        <f t="shared" si="12"/>
        <v>0103</v>
      </c>
      <c r="D186" s="9" t="s">
        <v>8</v>
      </c>
      <c r="E186" s="9" t="s">
        <v>9</v>
      </c>
      <c r="F186" s="13" t="str">
        <f>"龙德爽"</f>
        <v>龙德爽</v>
      </c>
      <c r="G186" s="15"/>
    </row>
    <row r="187" ht="15" spans="1:7">
      <c r="A187" s="9">
        <v>185</v>
      </c>
      <c r="B187" s="9" t="str">
        <f>"49252023022815085136405"</f>
        <v>49252023022815085136405</v>
      </c>
      <c r="C187" s="10" t="str">
        <f t="shared" si="12"/>
        <v>0103</v>
      </c>
      <c r="D187" s="9" t="s">
        <v>8</v>
      </c>
      <c r="E187" s="9" t="s">
        <v>9</v>
      </c>
      <c r="F187" s="13" t="str">
        <f>"李田"</f>
        <v>李田</v>
      </c>
      <c r="G187" s="15"/>
    </row>
    <row r="188" ht="15" spans="1:7">
      <c r="A188" s="9">
        <v>186</v>
      </c>
      <c r="B188" s="9" t="str">
        <f>"49252023022815120836424"</f>
        <v>49252023022815120836424</v>
      </c>
      <c r="C188" s="10" t="str">
        <f t="shared" si="12"/>
        <v>0103</v>
      </c>
      <c r="D188" s="9" t="s">
        <v>8</v>
      </c>
      <c r="E188" s="9" t="s">
        <v>9</v>
      </c>
      <c r="F188" s="13" t="str">
        <f>"李黄义"</f>
        <v>李黄义</v>
      </c>
      <c r="G188" s="15"/>
    </row>
    <row r="189" ht="15" spans="1:7">
      <c r="A189" s="9">
        <v>187</v>
      </c>
      <c r="B189" s="9" t="str">
        <f>"49252023022816255736814"</f>
        <v>49252023022816255736814</v>
      </c>
      <c r="C189" s="10" t="str">
        <f t="shared" si="12"/>
        <v>0103</v>
      </c>
      <c r="D189" s="9" t="s">
        <v>8</v>
      </c>
      <c r="E189" s="9" t="s">
        <v>9</v>
      </c>
      <c r="F189" s="13" t="str">
        <f>"李培法"</f>
        <v>李培法</v>
      </c>
      <c r="G189" s="15"/>
    </row>
    <row r="190" ht="15" spans="1:7">
      <c r="A190" s="9">
        <v>188</v>
      </c>
      <c r="B190" s="9" t="str">
        <f>"49252023022817250937052"</f>
        <v>49252023022817250937052</v>
      </c>
      <c r="C190" s="10" t="str">
        <f t="shared" si="12"/>
        <v>0103</v>
      </c>
      <c r="D190" s="9" t="s">
        <v>8</v>
      </c>
      <c r="E190" s="9" t="s">
        <v>9</v>
      </c>
      <c r="F190" s="13" t="str">
        <f>"王冰"</f>
        <v>王冰</v>
      </c>
      <c r="G190" s="16"/>
    </row>
    <row r="191" ht="15" spans="1:7">
      <c r="A191" s="9">
        <v>189</v>
      </c>
      <c r="B191" s="9" t="str">
        <f>"49252023022819081837206"</f>
        <v>49252023022819081837206</v>
      </c>
      <c r="C191" s="10" t="str">
        <f t="shared" si="12"/>
        <v>0103</v>
      </c>
      <c r="D191" s="9" t="s">
        <v>8</v>
      </c>
      <c r="E191" s="9" t="s">
        <v>9</v>
      </c>
      <c r="F191" s="13" t="str">
        <f>"彭晓萍"</f>
        <v>彭晓萍</v>
      </c>
      <c r="G191" s="14" t="s">
        <v>10</v>
      </c>
    </row>
    <row r="192" ht="15" spans="1:7">
      <c r="A192" s="9">
        <v>190</v>
      </c>
      <c r="B192" s="9" t="str">
        <f>"49252023022819214337227"</f>
        <v>49252023022819214337227</v>
      </c>
      <c r="C192" s="10" t="str">
        <f t="shared" si="12"/>
        <v>0103</v>
      </c>
      <c r="D192" s="9" t="s">
        <v>8</v>
      </c>
      <c r="E192" s="9" t="s">
        <v>9</v>
      </c>
      <c r="F192" s="13" t="str">
        <f>"瞿子夜"</f>
        <v>瞿子夜</v>
      </c>
      <c r="G192" s="15"/>
    </row>
    <row r="193" ht="15" spans="1:7">
      <c r="A193" s="9">
        <v>191</v>
      </c>
      <c r="B193" s="9" t="str">
        <f>"49252023022819385337273"</f>
        <v>49252023022819385337273</v>
      </c>
      <c r="C193" s="10" t="str">
        <f t="shared" ref="C193:C213" si="13">"0103"</f>
        <v>0103</v>
      </c>
      <c r="D193" s="9" t="s">
        <v>8</v>
      </c>
      <c r="E193" s="9" t="s">
        <v>9</v>
      </c>
      <c r="F193" s="13" t="str">
        <f>"程肖"</f>
        <v>程肖</v>
      </c>
      <c r="G193" s="15"/>
    </row>
    <row r="194" ht="15" spans="1:7">
      <c r="A194" s="9">
        <v>192</v>
      </c>
      <c r="B194" s="9" t="str">
        <f>"49252023022819572137302"</f>
        <v>49252023022819572137302</v>
      </c>
      <c r="C194" s="10" t="str">
        <f t="shared" si="13"/>
        <v>0103</v>
      </c>
      <c r="D194" s="9" t="s">
        <v>8</v>
      </c>
      <c r="E194" s="9" t="s">
        <v>9</v>
      </c>
      <c r="F194" s="13" t="str">
        <f>"严苏浩"</f>
        <v>严苏浩</v>
      </c>
      <c r="G194" s="15"/>
    </row>
    <row r="195" ht="15" spans="1:7">
      <c r="A195" s="9">
        <v>193</v>
      </c>
      <c r="B195" s="9" t="str">
        <f>"49252023022820301737383"</f>
        <v>49252023022820301737383</v>
      </c>
      <c r="C195" s="10" t="str">
        <f t="shared" si="13"/>
        <v>0103</v>
      </c>
      <c r="D195" s="9" t="s">
        <v>8</v>
      </c>
      <c r="E195" s="9" t="s">
        <v>9</v>
      </c>
      <c r="F195" s="13" t="str">
        <f>"陈鑫磊"</f>
        <v>陈鑫磊</v>
      </c>
      <c r="G195" s="15"/>
    </row>
    <row r="196" ht="15" spans="1:7">
      <c r="A196" s="9">
        <v>194</v>
      </c>
      <c r="B196" s="9" t="str">
        <f>"49252023022820450337421"</f>
        <v>49252023022820450337421</v>
      </c>
      <c r="C196" s="10" t="str">
        <f t="shared" si="13"/>
        <v>0103</v>
      </c>
      <c r="D196" s="9" t="s">
        <v>8</v>
      </c>
      <c r="E196" s="9" t="s">
        <v>9</v>
      </c>
      <c r="F196" s="13" t="str">
        <f>"黄昊天"</f>
        <v>黄昊天</v>
      </c>
      <c r="G196" s="15"/>
    </row>
    <row r="197" ht="15" spans="1:7">
      <c r="A197" s="9">
        <v>195</v>
      </c>
      <c r="B197" s="9" t="str">
        <f>"49252023022821230937520"</f>
        <v>49252023022821230937520</v>
      </c>
      <c r="C197" s="10" t="str">
        <f t="shared" si="13"/>
        <v>0103</v>
      </c>
      <c r="D197" s="9" t="s">
        <v>8</v>
      </c>
      <c r="E197" s="9" t="s">
        <v>9</v>
      </c>
      <c r="F197" s="13" t="str">
        <f>"高梦雅"</f>
        <v>高梦雅</v>
      </c>
      <c r="G197" s="15"/>
    </row>
    <row r="198" ht="15" spans="1:7">
      <c r="A198" s="9">
        <v>196</v>
      </c>
      <c r="B198" s="9" t="str">
        <f>"49252023022821300137535"</f>
        <v>49252023022821300137535</v>
      </c>
      <c r="C198" s="10" t="str">
        <f t="shared" si="13"/>
        <v>0103</v>
      </c>
      <c r="D198" s="9" t="s">
        <v>8</v>
      </c>
      <c r="E198" s="9" t="s">
        <v>9</v>
      </c>
      <c r="F198" s="13" t="str">
        <f>"俞雪"</f>
        <v>俞雪</v>
      </c>
      <c r="G198" s="15"/>
    </row>
    <row r="199" ht="15" spans="1:7">
      <c r="A199" s="9">
        <v>197</v>
      </c>
      <c r="B199" s="9" t="str">
        <f>"49252023022821440937573"</f>
        <v>49252023022821440937573</v>
      </c>
      <c r="C199" s="10" t="str">
        <f t="shared" si="13"/>
        <v>0103</v>
      </c>
      <c r="D199" s="9" t="s">
        <v>8</v>
      </c>
      <c r="E199" s="9" t="s">
        <v>9</v>
      </c>
      <c r="F199" s="13" t="str">
        <f>"张婧"</f>
        <v>张婧</v>
      </c>
      <c r="G199" s="15"/>
    </row>
    <row r="200" ht="15" spans="1:7">
      <c r="A200" s="9">
        <v>198</v>
      </c>
      <c r="B200" s="9" t="str">
        <f>"49252023030100002637783"</f>
        <v>49252023030100002637783</v>
      </c>
      <c r="C200" s="10" t="str">
        <f t="shared" si="13"/>
        <v>0103</v>
      </c>
      <c r="D200" s="9" t="s">
        <v>8</v>
      </c>
      <c r="E200" s="9" t="s">
        <v>9</v>
      </c>
      <c r="F200" s="13" t="str">
        <f>"徐俊逸"</f>
        <v>徐俊逸</v>
      </c>
      <c r="G200" s="15"/>
    </row>
    <row r="201" ht="15" spans="1:7">
      <c r="A201" s="9">
        <v>199</v>
      </c>
      <c r="B201" s="9" t="str">
        <f>"49252023030103015637860"</f>
        <v>49252023030103015637860</v>
      </c>
      <c r="C201" s="10" t="str">
        <f t="shared" si="13"/>
        <v>0103</v>
      </c>
      <c r="D201" s="9" t="s">
        <v>8</v>
      </c>
      <c r="E201" s="9" t="s">
        <v>9</v>
      </c>
      <c r="F201" s="13" t="str">
        <f>"丁少龙"</f>
        <v>丁少龙</v>
      </c>
      <c r="G201" s="15"/>
    </row>
    <row r="202" ht="15" spans="1:7">
      <c r="A202" s="9">
        <v>200</v>
      </c>
      <c r="B202" s="9" t="str">
        <f>"49252023030107410737871"</f>
        <v>49252023030107410737871</v>
      </c>
      <c r="C202" s="10" t="str">
        <f t="shared" si="13"/>
        <v>0103</v>
      </c>
      <c r="D202" s="9" t="s">
        <v>8</v>
      </c>
      <c r="E202" s="9" t="s">
        <v>9</v>
      </c>
      <c r="F202" s="13" t="str">
        <f>"安一鸣"</f>
        <v>安一鸣</v>
      </c>
      <c r="G202" s="15"/>
    </row>
    <row r="203" ht="15" spans="1:7">
      <c r="A203" s="9">
        <v>201</v>
      </c>
      <c r="B203" s="9" t="str">
        <f>"49252023030108544337927"</f>
        <v>49252023030108544337927</v>
      </c>
      <c r="C203" s="10" t="str">
        <f t="shared" si="13"/>
        <v>0103</v>
      </c>
      <c r="D203" s="9" t="s">
        <v>8</v>
      </c>
      <c r="E203" s="9" t="s">
        <v>9</v>
      </c>
      <c r="F203" s="13" t="str">
        <f>"刘子健"</f>
        <v>刘子健</v>
      </c>
      <c r="G203" s="15"/>
    </row>
    <row r="204" ht="15" spans="1:7">
      <c r="A204" s="9">
        <v>202</v>
      </c>
      <c r="B204" s="9" t="str">
        <f>"49252023030109053337940"</f>
        <v>49252023030109053337940</v>
      </c>
      <c r="C204" s="10" t="str">
        <f t="shared" si="13"/>
        <v>0103</v>
      </c>
      <c r="D204" s="9" t="s">
        <v>8</v>
      </c>
      <c r="E204" s="9" t="s">
        <v>9</v>
      </c>
      <c r="F204" s="13" t="str">
        <f>"赵紫嫣"</f>
        <v>赵紫嫣</v>
      </c>
      <c r="G204" s="15"/>
    </row>
    <row r="205" ht="15" spans="1:7">
      <c r="A205" s="9">
        <v>203</v>
      </c>
      <c r="B205" s="9" t="str">
        <f>"49252023030111551738360"</f>
        <v>49252023030111551738360</v>
      </c>
      <c r="C205" s="10" t="str">
        <f t="shared" si="13"/>
        <v>0103</v>
      </c>
      <c r="D205" s="9" t="s">
        <v>8</v>
      </c>
      <c r="E205" s="9" t="s">
        <v>9</v>
      </c>
      <c r="F205" s="13" t="str">
        <f>"杨双兰"</f>
        <v>杨双兰</v>
      </c>
      <c r="G205" s="15"/>
    </row>
    <row r="206" ht="15" spans="1:7">
      <c r="A206" s="9">
        <v>204</v>
      </c>
      <c r="B206" s="9" t="str">
        <f>"49252023030112391638479"</f>
        <v>49252023030112391638479</v>
      </c>
      <c r="C206" s="10" t="str">
        <f t="shared" si="13"/>
        <v>0103</v>
      </c>
      <c r="D206" s="9" t="s">
        <v>8</v>
      </c>
      <c r="E206" s="9" t="s">
        <v>9</v>
      </c>
      <c r="F206" s="13" t="str">
        <f>"魏晓舒"</f>
        <v>魏晓舒</v>
      </c>
      <c r="G206" s="15"/>
    </row>
    <row r="207" ht="15" spans="1:7">
      <c r="A207" s="9">
        <v>205</v>
      </c>
      <c r="B207" s="9" t="str">
        <f>"49252023030112555738523"</f>
        <v>49252023030112555738523</v>
      </c>
      <c r="C207" s="10" t="str">
        <f t="shared" si="13"/>
        <v>0103</v>
      </c>
      <c r="D207" s="9" t="s">
        <v>8</v>
      </c>
      <c r="E207" s="9" t="s">
        <v>9</v>
      </c>
      <c r="F207" s="13" t="str">
        <f>"黄河"</f>
        <v>黄河</v>
      </c>
      <c r="G207" s="15"/>
    </row>
    <row r="208" ht="15" spans="1:7">
      <c r="A208" s="9">
        <v>206</v>
      </c>
      <c r="B208" s="9" t="str">
        <f>"49252023030113140038569"</f>
        <v>49252023030113140038569</v>
      </c>
      <c r="C208" s="10" t="str">
        <f t="shared" si="13"/>
        <v>0103</v>
      </c>
      <c r="D208" s="9" t="s">
        <v>8</v>
      </c>
      <c r="E208" s="9" t="s">
        <v>9</v>
      </c>
      <c r="F208" s="13" t="str">
        <f>"包婉玉"</f>
        <v>包婉玉</v>
      </c>
      <c r="G208" s="15"/>
    </row>
    <row r="209" ht="15" spans="1:7">
      <c r="A209" s="9">
        <v>207</v>
      </c>
      <c r="B209" s="9" t="str">
        <f>"49252023030113271638614"</f>
        <v>49252023030113271638614</v>
      </c>
      <c r="C209" s="10" t="str">
        <f t="shared" si="13"/>
        <v>0103</v>
      </c>
      <c r="D209" s="9" t="s">
        <v>8</v>
      </c>
      <c r="E209" s="9" t="s">
        <v>9</v>
      </c>
      <c r="F209" s="13" t="str">
        <f>"李杰"</f>
        <v>李杰</v>
      </c>
      <c r="G209" s="15"/>
    </row>
    <row r="210" ht="15" spans="1:7">
      <c r="A210" s="9">
        <v>208</v>
      </c>
      <c r="B210" s="9" t="str">
        <f>"49252023030113302138622"</f>
        <v>49252023030113302138622</v>
      </c>
      <c r="C210" s="10" t="str">
        <f t="shared" si="13"/>
        <v>0103</v>
      </c>
      <c r="D210" s="9" t="s">
        <v>8</v>
      </c>
      <c r="E210" s="9" t="s">
        <v>9</v>
      </c>
      <c r="F210" s="13" t="str">
        <f>"肖沛"</f>
        <v>肖沛</v>
      </c>
      <c r="G210" s="15"/>
    </row>
    <row r="211" ht="15" spans="1:7">
      <c r="A211" s="9">
        <v>209</v>
      </c>
      <c r="B211" s="9" t="str">
        <f>"49252023030115511139043"</f>
        <v>49252023030115511139043</v>
      </c>
      <c r="C211" s="10" t="str">
        <f t="shared" si="13"/>
        <v>0103</v>
      </c>
      <c r="D211" s="9" t="s">
        <v>8</v>
      </c>
      <c r="E211" s="9" t="s">
        <v>9</v>
      </c>
      <c r="F211" s="13" t="str">
        <f>"张韵涵"</f>
        <v>张韵涵</v>
      </c>
      <c r="G211" s="15"/>
    </row>
    <row r="212" ht="15" spans="1:7">
      <c r="A212" s="9">
        <v>210</v>
      </c>
      <c r="B212" s="9" t="str">
        <f>"49252023030115520139048"</f>
        <v>49252023030115520139048</v>
      </c>
      <c r="C212" s="10" t="str">
        <f t="shared" si="13"/>
        <v>0103</v>
      </c>
      <c r="D212" s="9" t="s">
        <v>8</v>
      </c>
      <c r="E212" s="9" t="s">
        <v>9</v>
      </c>
      <c r="F212" s="13" t="str">
        <f>"王振中"</f>
        <v>王振中</v>
      </c>
      <c r="G212" s="15"/>
    </row>
    <row r="213" ht="15" spans="1:7">
      <c r="A213" s="9">
        <v>211</v>
      </c>
      <c r="B213" s="9" t="str">
        <f>"49252023030115524439052"</f>
        <v>49252023030115524439052</v>
      </c>
      <c r="C213" s="10" t="str">
        <f t="shared" si="13"/>
        <v>0103</v>
      </c>
      <c r="D213" s="9" t="s">
        <v>8</v>
      </c>
      <c r="E213" s="9" t="s">
        <v>9</v>
      </c>
      <c r="F213" s="13" t="str">
        <f>"刘利生"</f>
        <v>刘利生</v>
      </c>
      <c r="G213" s="15"/>
    </row>
    <row r="214" ht="15" spans="1:7">
      <c r="A214" s="9">
        <v>212</v>
      </c>
      <c r="B214" s="9" t="str">
        <f>"49252023030116222539163"</f>
        <v>49252023030116222539163</v>
      </c>
      <c r="C214" s="10" t="str">
        <f t="shared" ref="C214:C219" si="14">"0103"</f>
        <v>0103</v>
      </c>
      <c r="D214" s="9" t="s">
        <v>8</v>
      </c>
      <c r="E214" s="9" t="s">
        <v>9</v>
      </c>
      <c r="F214" s="13" t="str">
        <f>"童小峰"</f>
        <v>童小峰</v>
      </c>
      <c r="G214" s="15"/>
    </row>
    <row r="215" ht="15" spans="1:7">
      <c r="A215" s="9">
        <v>213</v>
      </c>
      <c r="B215" s="9" t="str">
        <f>"49252023030116434439245"</f>
        <v>49252023030116434439245</v>
      </c>
      <c r="C215" s="10" t="str">
        <f t="shared" si="14"/>
        <v>0103</v>
      </c>
      <c r="D215" s="9" t="s">
        <v>8</v>
      </c>
      <c r="E215" s="9" t="s">
        <v>9</v>
      </c>
      <c r="F215" s="13" t="str">
        <f>"喻阳"</f>
        <v>喻阳</v>
      </c>
      <c r="G215" s="15"/>
    </row>
    <row r="216" ht="15" spans="1:7">
      <c r="A216" s="9">
        <v>214</v>
      </c>
      <c r="B216" s="9" t="str">
        <f>"49252023030116482739267"</f>
        <v>49252023030116482739267</v>
      </c>
      <c r="C216" s="10" t="str">
        <f t="shared" si="14"/>
        <v>0103</v>
      </c>
      <c r="D216" s="9" t="s">
        <v>8</v>
      </c>
      <c r="E216" s="9" t="s">
        <v>9</v>
      </c>
      <c r="F216" s="13" t="str">
        <f>"彭闯"</f>
        <v>彭闯</v>
      </c>
      <c r="G216" s="15"/>
    </row>
    <row r="217" ht="15" spans="1:7">
      <c r="A217" s="9">
        <v>215</v>
      </c>
      <c r="B217" s="9" t="str">
        <f>"49252023030116512539277"</f>
        <v>49252023030116512539277</v>
      </c>
      <c r="C217" s="10" t="str">
        <f t="shared" si="14"/>
        <v>0103</v>
      </c>
      <c r="D217" s="9" t="s">
        <v>8</v>
      </c>
      <c r="E217" s="9" t="s">
        <v>9</v>
      </c>
      <c r="F217" s="13" t="str">
        <f>"朱晓艳"</f>
        <v>朱晓艳</v>
      </c>
      <c r="G217" s="15"/>
    </row>
    <row r="218" ht="15" spans="1:7">
      <c r="A218" s="9">
        <v>216</v>
      </c>
      <c r="B218" s="9" t="str">
        <f>"49252023030116522039280"</f>
        <v>49252023030116522039280</v>
      </c>
      <c r="C218" s="10" t="str">
        <f t="shared" si="14"/>
        <v>0103</v>
      </c>
      <c r="D218" s="9" t="s">
        <v>8</v>
      </c>
      <c r="E218" s="9" t="s">
        <v>9</v>
      </c>
      <c r="F218" s="13" t="str">
        <f>"阳聪"</f>
        <v>阳聪</v>
      </c>
      <c r="G218" s="15"/>
    </row>
    <row r="219" ht="15" customHeight="1" spans="1:7">
      <c r="A219" s="9">
        <v>217</v>
      </c>
      <c r="B219" s="9" t="str">
        <f>"49252023030116560639297"</f>
        <v>49252023030116560639297</v>
      </c>
      <c r="C219" s="10" t="str">
        <f t="shared" si="14"/>
        <v>0103</v>
      </c>
      <c r="D219" s="9" t="s">
        <v>8</v>
      </c>
      <c r="E219" s="9" t="s">
        <v>9</v>
      </c>
      <c r="F219" s="13" t="str">
        <f>"张梦"</f>
        <v>张梦</v>
      </c>
      <c r="G219" s="15"/>
    </row>
    <row r="220" ht="15" customHeight="1" spans="1:7">
      <c r="A220" s="9">
        <v>218</v>
      </c>
      <c r="B220" s="9" t="s">
        <v>11</v>
      </c>
      <c r="C220" s="10" t="s">
        <v>12</v>
      </c>
      <c r="D220" s="9" t="s">
        <v>13</v>
      </c>
      <c r="E220" s="9" t="s">
        <v>14</v>
      </c>
      <c r="F220" s="13" t="s">
        <v>15</v>
      </c>
      <c r="G220" s="15"/>
    </row>
    <row r="221" ht="15" customHeight="1" spans="1:7">
      <c r="A221" s="9">
        <v>219</v>
      </c>
      <c r="B221" s="9" t="s">
        <v>16</v>
      </c>
      <c r="C221" s="10" t="s">
        <v>12</v>
      </c>
      <c r="D221" s="9" t="s">
        <v>13</v>
      </c>
      <c r="E221" s="9" t="s">
        <v>14</v>
      </c>
      <c r="F221" s="13" t="s">
        <v>17</v>
      </c>
      <c r="G221" s="15"/>
    </row>
    <row r="222" ht="15" customHeight="1" spans="1:7">
      <c r="A222" s="9">
        <v>220</v>
      </c>
      <c r="B222" s="9" t="s">
        <v>18</v>
      </c>
      <c r="C222" s="10" t="s">
        <v>12</v>
      </c>
      <c r="D222" s="9" t="s">
        <v>13</v>
      </c>
      <c r="E222" s="9" t="s">
        <v>14</v>
      </c>
      <c r="F222" s="13" t="s">
        <v>19</v>
      </c>
      <c r="G222" s="15"/>
    </row>
    <row r="223" ht="15" customHeight="1" spans="1:7">
      <c r="A223" s="9">
        <v>221</v>
      </c>
      <c r="B223" s="9" t="s">
        <v>20</v>
      </c>
      <c r="C223" s="10" t="s">
        <v>12</v>
      </c>
      <c r="D223" s="9" t="s">
        <v>13</v>
      </c>
      <c r="E223" s="9" t="s">
        <v>14</v>
      </c>
      <c r="F223" s="13" t="s">
        <v>21</v>
      </c>
      <c r="G223" s="15"/>
    </row>
    <row r="224" ht="15" customHeight="1" spans="1:7">
      <c r="A224" s="9">
        <v>222</v>
      </c>
      <c r="B224" s="9" t="s">
        <v>22</v>
      </c>
      <c r="C224" s="10" t="s">
        <v>12</v>
      </c>
      <c r="D224" s="9" t="s">
        <v>13</v>
      </c>
      <c r="E224" s="9" t="s">
        <v>14</v>
      </c>
      <c r="F224" s="13" t="s">
        <v>23</v>
      </c>
      <c r="G224" s="15"/>
    </row>
    <row r="225" ht="15" customHeight="1" spans="1:7">
      <c r="A225" s="9">
        <v>223</v>
      </c>
      <c r="B225" s="9" t="s">
        <v>24</v>
      </c>
      <c r="C225" s="10" t="s">
        <v>12</v>
      </c>
      <c r="D225" s="9" t="s">
        <v>13</v>
      </c>
      <c r="E225" s="9" t="s">
        <v>14</v>
      </c>
      <c r="F225" s="13" t="s">
        <v>25</v>
      </c>
      <c r="G225" s="15"/>
    </row>
    <row r="226" ht="15" customHeight="1" spans="1:7">
      <c r="A226" s="9">
        <v>224</v>
      </c>
      <c r="B226" s="9" t="s">
        <v>26</v>
      </c>
      <c r="C226" s="10" t="s">
        <v>12</v>
      </c>
      <c r="D226" s="9" t="s">
        <v>13</v>
      </c>
      <c r="E226" s="9" t="s">
        <v>14</v>
      </c>
      <c r="F226" s="13" t="s">
        <v>27</v>
      </c>
      <c r="G226" s="15"/>
    </row>
    <row r="227" ht="15" customHeight="1" spans="1:7">
      <c r="A227" s="9">
        <v>225</v>
      </c>
      <c r="B227" s="9" t="s">
        <v>28</v>
      </c>
      <c r="C227" s="10" t="s">
        <v>12</v>
      </c>
      <c r="D227" s="9" t="s">
        <v>13</v>
      </c>
      <c r="E227" s="9" t="s">
        <v>14</v>
      </c>
      <c r="F227" s="13" t="s">
        <v>29</v>
      </c>
      <c r="G227" s="15"/>
    </row>
    <row r="228" ht="15" customHeight="1" spans="1:7">
      <c r="A228" s="9">
        <v>226</v>
      </c>
      <c r="B228" s="9" t="s">
        <v>30</v>
      </c>
      <c r="C228" s="10" t="s">
        <v>12</v>
      </c>
      <c r="D228" s="9" t="s">
        <v>13</v>
      </c>
      <c r="E228" s="9" t="s">
        <v>14</v>
      </c>
      <c r="F228" s="13" t="s">
        <v>31</v>
      </c>
      <c r="G228" s="15"/>
    </row>
    <row r="229" ht="15" customHeight="1" spans="1:7">
      <c r="A229" s="9">
        <v>227</v>
      </c>
      <c r="B229" s="9" t="s">
        <v>32</v>
      </c>
      <c r="C229" s="10" t="s">
        <v>12</v>
      </c>
      <c r="D229" s="9" t="s">
        <v>13</v>
      </c>
      <c r="E229" s="9" t="s">
        <v>14</v>
      </c>
      <c r="F229" s="13" t="s">
        <v>33</v>
      </c>
      <c r="G229" s="15"/>
    </row>
    <row r="230" ht="15" customHeight="1" spans="1:7">
      <c r="A230" s="9">
        <v>228</v>
      </c>
      <c r="B230" s="9" t="s">
        <v>34</v>
      </c>
      <c r="C230" s="10" t="s">
        <v>12</v>
      </c>
      <c r="D230" s="9" t="s">
        <v>13</v>
      </c>
      <c r="E230" s="9" t="s">
        <v>14</v>
      </c>
      <c r="F230" s="13" t="s">
        <v>35</v>
      </c>
      <c r="G230" s="15"/>
    </row>
    <row r="231" ht="15" customHeight="1" spans="1:7">
      <c r="A231" s="9">
        <v>229</v>
      </c>
      <c r="B231" s="9" t="s">
        <v>36</v>
      </c>
      <c r="C231" s="10" t="s">
        <v>12</v>
      </c>
      <c r="D231" s="9" t="s">
        <v>13</v>
      </c>
      <c r="E231" s="9" t="s">
        <v>14</v>
      </c>
      <c r="F231" s="13" t="s">
        <v>37</v>
      </c>
      <c r="G231" s="15"/>
    </row>
    <row r="232" ht="15" customHeight="1" spans="1:7">
      <c r="A232" s="9">
        <v>230</v>
      </c>
      <c r="B232" s="9" t="s">
        <v>38</v>
      </c>
      <c r="C232" s="10" t="s">
        <v>12</v>
      </c>
      <c r="D232" s="9" t="s">
        <v>13</v>
      </c>
      <c r="E232" s="9" t="s">
        <v>14</v>
      </c>
      <c r="F232" s="13" t="s">
        <v>39</v>
      </c>
      <c r="G232" s="15"/>
    </row>
    <row r="233" ht="15" customHeight="1" spans="1:7">
      <c r="A233" s="9">
        <v>231</v>
      </c>
      <c r="B233" s="9" t="s">
        <v>40</v>
      </c>
      <c r="C233" s="10" t="s">
        <v>12</v>
      </c>
      <c r="D233" s="9" t="s">
        <v>13</v>
      </c>
      <c r="E233" s="9" t="s">
        <v>14</v>
      </c>
      <c r="F233" s="13" t="s">
        <v>41</v>
      </c>
      <c r="G233" s="15"/>
    </row>
    <row r="234" ht="15" customHeight="1" spans="1:7">
      <c r="A234" s="9">
        <v>232</v>
      </c>
      <c r="B234" s="9" t="s">
        <v>42</v>
      </c>
      <c r="C234" s="10" t="s">
        <v>12</v>
      </c>
      <c r="D234" s="9" t="s">
        <v>13</v>
      </c>
      <c r="E234" s="9" t="s">
        <v>14</v>
      </c>
      <c r="F234" s="13" t="s">
        <v>43</v>
      </c>
      <c r="G234" s="15"/>
    </row>
    <row r="235" ht="15" customHeight="1" spans="1:7">
      <c r="A235" s="9">
        <v>233</v>
      </c>
      <c r="B235" s="9" t="s">
        <v>44</v>
      </c>
      <c r="C235" s="10" t="s">
        <v>12</v>
      </c>
      <c r="D235" s="9" t="s">
        <v>13</v>
      </c>
      <c r="E235" s="9" t="s">
        <v>14</v>
      </c>
      <c r="F235" s="13" t="s">
        <v>45</v>
      </c>
      <c r="G235" s="15"/>
    </row>
    <row r="236" ht="15" customHeight="1" spans="1:7">
      <c r="A236" s="9">
        <v>234</v>
      </c>
      <c r="B236" s="9" t="s">
        <v>46</v>
      </c>
      <c r="C236" s="10" t="s">
        <v>12</v>
      </c>
      <c r="D236" s="9" t="s">
        <v>13</v>
      </c>
      <c r="E236" s="9" t="s">
        <v>14</v>
      </c>
      <c r="F236" s="13" t="s">
        <v>47</v>
      </c>
      <c r="G236" s="15"/>
    </row>
    <row r="237" ht="15" customHeight="1" spans="1:7">
      <c r="A237" s="9">
        <v>235</v>
      </c>
      <c r="B237" s="9" t="s">
        <v>48</v>
      </c>
      <c r="C237" s="10" t="s">
        <v>12</v>
      </c>
      <c r="D237" s="9" t="s">
        <v>13</v>
      </c>
      <c r="E237" s="9" t="s">
        <v>14</v>
      </c>
      <c r="F237" s="13" t="s">
        <v>49</v>
      </c>
      <c r="G237" s="15"/>
    </row>
    <row r="238" ht="15" customHeight="1" spans="1:7">
      <c r="A238" s="9">
        <v>236</v>
      </c>
      <c r="B238" s="9" t="s">
        <v>50</v>
      </c>
      <c r="C238" s="10" t="s">
        <v>12</v>
      </c>
      <c r="D238" s="9" t="s">
        <v>13</v>
      </c>
      <c r="E238" s="9" t="s">
        <v>14</v>
      </c>
      <c r="F238" s="13" t="s">
        <v>51</v>
      </c>
      <c r="G238" s="16"/>
    </row>
    <row r="239" ht="15" customHeight="1" spans="1:7">
      <c r="A239" s="9">
        <v>237</v>
      </c>
      <c r="B239" s="9" t="s">
        <v>52</v>
      </c>
      <c r="C239" s="10" t="s">
        <v>12</v>
      </c>
      <c r="D239" s="9" t="s">
        <v>13</v>
      </c>
      <c r="E239" s="9" t="s">
        <v>14</v>
      </c>
      <c r="F239" s="13" t="s">
        <v>53</v>
      </c>
      <c r="G239" s="14" t="s">
        <v>10</v>
      </c>
    </row>
    <row r="240" ht="15" customHeight="1" spans="1:7">
      <c r="A240" s="9">
        <v>238</v>
      </c>
      <c r="B240" s="9" t="s">
        <v>54</v>
      </c>
      <c r="C240" s="10" t="s">
        <v>12</v>
      </c>
      <c r="D240" s="9" t="s">
        <v>13</v>
      </c>
      <c r="E240" s="9" t="s">
        <v>14</v>
      </c>
      <c r="F240" s="13" t="s">
        <v>55</v>
      </c>
      <c r="G240" s="15"/>
    </row>
    <row r="241" ht="15" customHeight="1" spans="1:7">
      <c r="A241" s="9">
        <v>239</v>
      </c>
      <c r="B241" s="9" t="s">
        <v>56</v>
      </c>
      <c r="C241" s="10" t="s">
        <v>12</v>
      </c>
      <c r="D241" s="9" t="s">
        <v>13</v>
      </c>
      <c r="E241" s="9" t="s">
        <v>14</v>
      </c>
      <c r="F241" s="13" t="s">
        <v>57</v>
      </c>
      <c r="G241" s="15"/>
    </row>
    <row r="242" ht="15" customHeight="1" spans="1:7">
      <c r="A242" s="9">
        <v>240</v>
      </c>
      <c r="B242" s="9" t="s">
        <v>58</v>
      </c>
      <c r="C242" s="10" t="s">
        <v>12</v>
      </c>
      <c r="D242" s="9" t="s">
        <v>13</v>
      </c>
      <c r="E242" s="9" t="s">
        <v>14</v>
      </c>
      <c r="F242" s="13" t="s">
        <v>59</v>
      </c>
      <c r="G242" s="15"/>
    </row>
    <row r="243" ht="15" customHeight="1" spans="1:7">
      <c r="A243" s="9">
        <v>241</v>
      </c>
      <c r="B243" s="9" t="s">
        <v>60</v>
      </c>
      <c r="C243" s="10" t="s">
        <v>12</v>
      </c>
      <c r="D243" s="9" t="s">
        <v>13</v>
      </c>
      <c r="E243" s="9" t="s">
        <v>14</v>
      </c>
      <c r="F243" s="13" t="s">
        <v>61</v>
      </c>
      <c r="G243" s="15"/>
    </row>
    <row r="244" ht="15" customHeight="1" spans="1:7">
      <c r="A244" s="9">
        <v>242</v>
      </c>
      <c r="B244" s="9" t="s">
        <v>62</v>
      </c>
      <c r="C244" s="10" t="s">
        <v>12</v>
      </c>
      <c r="D244" s="9" t="s">
        <v>13</v>
      </c>
      <c r="E244" s="9" t="s">
        <v>14</v>
      </c>
      <c r="F244" s="13" t="s">
        <v>63</v>
      </c>
      <c r="G244" s="15"/>
    </row>
    <row r="245" ht="15" customHeight="1" spans="1:7">
      <c r="A245" s="9">
        <v>243</v>
      </c>
      <c r="B245" s="9" t="s">
        <v>64</v>
      </c>
      <c r="C245" s="10" t="s">
        <v>12</v>
      </c>
      <c r="D245" s="9" t="s">
        <v>13</v>
      </c>
      <c r="E245" s="9" t="s">
        <v>14</v>
      </c>
      <c r="F245" s="13" t="s">
        <v>65</v>
      </c>
      <c r="G245" s="15"/>
    </row>
    <row r="246" ht="15" customHeight="1" spans="1:7">
      <c r="A246" s="9">
        <v>244</v>
      </c>
      <c r="B246" s="9" t="s">
        <v>66</v>
      </c>
      <c r="C246" s="10" t="s">
        <v>12</v>
      </c>
      <c r="D246" s="9" t="s">
        <v>13</v>
      </c>
      <c r="E246" s="9" t="s">
        <v>14</v>
      </c>
      <c r="F246" s="13" t="s">
        <v>67</v>
      </c>
      <c r="G246" s="15"/>
    </row>
    <row r="247" ht="15" customHeight="1" spans="1:7">
      <c r="A247" s="9">
        <v>245</v>
      </c>
      <c r="B247" s="9" t="s">
        <v>68</v>
      </c>
      <c r="C247" s="10" t="s">
        <v>12</v>
      </c>
      <c r="D247" s="9" t="s">
        <v>13</v>
      </c>
      <c r="E247" s="9" t="s">
        <v>14</v>
      </c>
      <c r="F247" s="13" t="s">
        <v>69</v>
      </c>
      <c r="G247" s="15"/>
    </row>
    <row r="248" ht="15" customHeight="1" spans="1:7">
      <c r="A248" s="9">
        <v>246</v>
      </c>
      <c r="B248" s="9" t="s">
        <v>70</v>
      </c>
      <c r="C248" s="10" t="s">
        <v>12</v>
      </c>
      <c r="D248" s="9" t="s">
        <v>13</v>
      </c>
      <c r="E248" s="9" t="s">
        <v>14</v>
      </c>
      <c r="F248" s="13" t="s">
        <v>71</v>
      </c>
      <c r="G248" s="15"/>
    </row>
    <row r="249" ht="15" customHeight="1" spans="1:7">
      <c r="A249" s="9">
        <v>247</v>
      </c>
      <c r="B249" s="9" t="s">
        <v>72</v>
      </c>
      <c r="C249" s="10" t="s">
        <v>12</v>
      </c>
      <c r="D249" s="9" t="s">
        <v>13</v>
      </c>
      <c r="E249" s="9" t="s">
        <v>14</v>
      </c>
      <c r="F249" s="13" t="s">
        <v>73</v>
      </c>
      <c r="G249" s="15"/>
    </row>
    <row r="250" ht="15" customHeight="1" spans="1:7">
      <c r="A250" s="9">
        <v>248</v>
      </c>
      <c r="B250" s="9" t="s">
        <v>74</v>
      </c>
      <c r="C250" s="10" t="s">
        <v>12</v>
      </c>
      <c r="D250" s="9" t="s">
        <v>13</v>
      </c>
      <c r="E250" s="9" t="s">
        <v>14</v>
      </c>
      <c r="F250" s="13" t="s">
        <v>75</v>
      </c>
      <c r="G250" s="15"/>
    </row>
    <row r="251" ht="15" customHeight="1" spans="1:7">
      <c r="A251" s="9">
        <v>249</v>
      </c>
      <c r="B251" s="9" t="s">
        <v>76</v>
      </c>
      <c r="C251" s="10" t="s">
        <v>12</v>
      </c>
      <c r="D251" s="9" t="s">
        <v>13</v>
      </c>
      <c r="E251" s="9" t="s">
        <v>14</v>
      </c>
      <c r="F251" s="13" t="s">
        <v>77</v>
      </c>
      <c r="G251" s="15"/>
    </row>
    <row r="252" ht="15" customHeight="1" spans="1:7">
      <c r="A252" s="9">
        <v>250</v>
      </c>
      <c r="B252" s="9" t="s">
        <v>78</v>
      </c>
      <c r="C252" s="10" t="s">
        <v>12</v>
      </c>
      <c r="D252" s="9" t="s">
        <v>13</v>
      </c>
      <c r="E252" s="9" t="s">
        <v>14</v>
      </c>
      <c r="F252" s="13" t="s">
        <v>79</v>
      </c>
      <c r="G252" s="16"/>
    </row>
  </sheetData>
  <mergeCells count="7">
    <mergeCell ref="A1:G1"/>
    <mergeCell ref="G3:G46"/>
    <mergeCell ref="G47:G94"/>
    <mergeCell ref="G95:G142"/>
    <mergeCell ref="G143:G190"/>
    <mergeCell ref="G191:G238"/>
    <mergeCell ref="G239:G252"/>
  </mergeCells>
  <pageMargins left="0.7" right="0.393055555555556" top="0.78680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4925_6401c081660d0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心恒</cp:lastModifiedBy>
  <dcterms:created xsi:type="dcterms:W3CDTF">2023-03-03T09:43:00Z</dcterms:created>
  <dcterms:modified xsi:type="dcterms:W3CDTF">2023-03-13T08:14:44Z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5268375A748D406A9414BC3BE60523AA</vt:lpwstr>
  </property>
  <property fmtid="{D5CDD505-2E9C-101B-9397-08002B2CF9AE}" pid="3" name="KSOProductBuildVer">
    <vt:lpwstr>2052-11.1.0.13703</vt:lpwstr>
  </property>
</Properties>
</file>