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1" r:id="rId1"/>
  </sheets>
  <definedNames>
    <definedName name="_xlnm._FilterDatabase" localSheetId="0" hidden="1">综合成绩!$B$3:$D$72</definedName>
    <definedName name="_xlnm.Print_Titles" localSheetId="0">综合成绩!$3:$3</definedName>
  </definedNames>
  <calcPr calcId="144525"/>
</workbook>
</file>

<file path=xl/sharedStrings.xml><?xml version="1.0" encoding="utf-8"?>
<sst xmlns="http://schemas.openxmlformats.org/spreadsheetml/2006/main" count="83" uniqueCount="13">
  <si>
    <t>附件1：</t>
  </si>
  <si>
    <t>荆州区2023年度公开招聘社区工作者                      综合成绩（岗位1、岗位2）</t>
  </si>
  <si>
    <t>序号</t>
  </si>
  <si>
    <t>岗位名称</t>
  </si>
  <si>
    <t>姓名</t>
  </si>
  <si>
    <t>准考证号</t>
  </si>
  <si>
    <t>笔试总成绩</t>
  </si>
  <si>
    <t>面试成绩</t>
  </si>
  <si>
    <t>综合成绩</t>
  </si>
  <si>
    <t>综合排名</t>
  </si>
  <si>
    <t>岗位1</t>
  </si>
  <si>
    <t xml:space="preserve"> </t>
  </si>
  <si>
    <t>岗位2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</si>
</sst>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zoomScale="115" zoomScaleNormal="115" workbookViewId="0">
      <selection activeCell="L4" sqref="L4"/>
    </sheetView>
  </sheetViews>
  <sheetFormatPr defaultColWidth="9.625" defaultRowHeight="21.75" customHeight="1"/>
  <cols>
    <col min="1" max="1" width="8.03333333333333" style="3" customWidth="1"/>
    <col min="2" max="2" width="7.60833333333333" style="3" customWidth="1"/>
    <col min="3" max="3" width="9.45" style="3" customWidth="1"/>
    <col min="4" max="4" width="14.4583333333333" style="3" customWidth="1"/>
    <col min="5" max="5" width="9.88333333333333" style="3" customWidth="1"/>
    <col min="6" max="6" width="10.65" style="3" customWidth="1"/>
    <col min="7" max="7" width="12.7083333333333" style="3" customWidth="1"/>
    <col min="8" max="8" width="8.25" style="3" customWidth="1"/>
    <col min="9" max="16383" width="9.625" style="3"/>
  </cols>
  <sheetData>
    <row r="1" ht="32" customHeight="1" spans="1:1">
      <c r="A1" s="4" t="s">
        <v>0</v>
      </c>
    </row>
    <row r="2" ht="54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customHeight="1" spans="1:8">
      <c r="A4" s="7">
        <v>1</v>
      </c>
      <c r="B4" s="7" t="s">
        <v>10</v>
      </c>
      <c r="C4" s="7" t="str">
        <f>"李翠云"</f>
        <v>李翠云</v>
      </c>
      <c r="D4" s="7" t="str">
        <f>"23072201114"</f>
        <v>23072201114</v>
      </c>
      <c r="E4" s="7">
        <v>81.75</v>
      </c>
      <c r="F4" s="7">
        <v>82.84</v>
      </c>
      <c r="G4" s="7">
        <f t="shared" ref="G4:G67" si="0">E4*0.4+F4*0.6</f>
        <v>82.404</v>
      </c>
      <c r="H4" s="7">
        <v>1</v>
      </c>
    </row>
    <row r="5" s="2" customFormat="1" customHeight="1" spans="1:8">
      <c r="A5" s="7">
        <v>2</v>
      </c>
      <c r="B5" s="7" t="s">
        <v>10</v>
      </c>
      <c r="C5" s="7" t="str">
        <f>"谭丙权"</f>
        <v>谭丙权</v>
      </c>
      <c r="D5" s="7" t="str">
        <f>"23072200305"</f>
        <v>23072200305</v>
      </c>
      <c r="E5" s="7">
        <v>83.5</v>
      </c>
      <c r="F5" s="7">
        <v>81.46</v>
      </c>
      <c r="G5" s="7">
        <f t="shared" si="0"/>
        <v>82.276</v>
      </c>
      <c r="H5" s="7">
        <v>2</v>
      </c>
    </row>
    <row r="6" s="2" customFormat="1" customHeight="1" spans="1:8">
      <c r="A6" s="7">
        <v>3</v>
      </c>
      <c r="B6" s="7" t="s">
        <v>10</v>
      </c>
      <c r="C6" s="7" t="str">
        <f>"黄婷婷"</f>
        <v>黄婷婷</v>
      </c>
      <c r="D6" s="7" t="str">
        <f>"23072200410"</f>
        <v>23072200410</v>
      </c>
      <c r="E6" s="7">
        <v>78.5</v>
      </c>
      <c r="F6" s="7">
        <v>83.24</v>
      </c>
      <c r="G6" s="7">
        <f t="shared" si="0"/>
        <v>81.344</v>
      </c>
      <c r="H6" s="7">
        <v>3</v>
      </c>
    </row>
    <row r="7" s="2" customFormat="1" customHeight="1" spans="1:8">
      <c r="A7" s="7">
        <v>4</v>
      </c>
      <c r="B7" s="7" t="s">
        <v>10</v>
      </c>
      <c r="C7" s="7" t="str">
        <f>"王心怡"</f>
        <v>王心怡</v>
      </c>
      <c r="D7" s="7" t="str">
        <f>"23072200807"</f>
        <v>23072200807</v>
      </c>
      <c r="E7" s="7">
        <v>83</v>
      </c>
      <c r="F7" s="7">
        <v>79.66</v>
      </c>
      <c r="G7" s="7">
        <f t="shared" si="0"/>
        <v>80.996</v>
      </c>
      <c r="H7" s="7">
        <v>4</v>
      </c>
    </row>
    <row r="8" s="2" customFormat="1" customHeight="1" spans="1:8">
      <c r="A8" s="7">
        <v>5</v>
      </c>
      <c r="B8" s="7" t="s">
        <v>10</v>
      </c>
      <c r="C8" s="7" t="str">
        <f>"贺宇欣"</f>
        <v>贺宇欣</v>
      </c>
      <c r="D8" s="7" t="str">
        <f>"23072200815"</f>
        <v>23072200815</v>
      </c>
      <c r="E8" s="7">
        <v>82.75</v>
      </c>
      <c r="F8" s="7">
        <v>78.86</v>
      </c>
      <c r="G8" s="7">
        <f t="shared" si="0"/>
        <v>80.416</v>
      </c>
      <c r="H8" s="7">
        <v>5</v>
      </c>
    </row>
    <row r="9" s="2" customFormat="1" customHeight="1" spans="1:8">
      <c r="A9" s="7">
        <v>6</v>
      </c>
      <c r="B9" s="7" t="s">
        <v>10</v>
      </c>
      <c r="C9" s="7" t="str">
        <f>"张坤楷"</f>
        <v>张坤楷</v>
      </c>
      <c r="D9" s="7" t="str">
        <f>"23072200204"</f>
        <v>23072200204</v>
      </c>
      <c r="E9" s="7">
        <v>77.25</v>
      </c>
      <c r="F9" s="7">
        <v>82.04</v>
      </c>
      <c r="G9" s="7">
        <f t="shared" si="0"/>
        <v>80.124</v>
      </c>
      <c r="H9" s="7">
        <v>6</v>
      </c>
    </row>
    <row r="10" s="2" customFormat="1" customHeight="1" spans="1:8">
      <c r="A10" s="7">
        <v>7</v>
      </c>
      <c r="B10" s="7" t="s">
        <v>10</v>
      </c>
      <c r="C10" s="7" t="str">
        <f>"陈灿"</f>
        <v>陈灿</v>
      </c>
      <c r="D10" s="7" t="str">
        <f>"23072200917"</f>
        <v>23072200917</v>
      </c>
      <c r="E10" s="7">
        <v>79.5</v>
      </c>
      <c r="F10" s="7">
        <v>80.46</v>
      </c>
      <c r="G10" s="7">
        <f t="shared" si="0"/>
        <v>80.076</v>
      </c>
      <c r="H10" s="7">
        <v>7</v>
      </c>
    </row>
    <row r="11" s="2" customFormat="1" customHeight="1" spans="1:8">
      <c r="A11" s="7">
        <v>8</v>
      </c>
      <c r="B11" s="7" t="s">
        <v>10</v>
      </c>
      <c r="C11" s="7" t="str">
        <f>"刘世利"</f>
        <v>刘世利</v>
      </c>
      <c r="D11" s="7" t="str">
        <f>"23072200118"</f>
        <v>23072200118</v>
      </c>
      <c r="E11" s="7">
        <v>77</v>
      </c>
      <c r="F11" s="7">
        <v>82.04</v>
      </c>
      <c r="G11" s="7">
        <f t="shared" si="0"/>
        <v>80.024</v>
      </c>
      <c r="H11" s="7">
        <v>8</v>
      </c>
    </row>
    <row r="12" s="2" customFormat="1" customHeight="1" spans="1:8">
      <c r="A12" s="7">
        <v>9</v>
      </c>
      <c r="B12" s="7" t="s">
        <v>10</v>
      </c>
      <c r="C12" s="7" t="str">
        <f>"刘捷"</f>
        <v>刘捷</v>
      </c>
      <c r="D12" s="7" t="str">
        <f>"23072200727"</f>
        <v>23072200727</v>
      </c>
      <c r="E12" s="7">
        <v>79.5</v>
      </c>
      <c r="F12" s="7">
        <v>80.26</v>
      </c>
      <c r="G12" s="7">
        <f t="shared" si="0"/>
        <v>79.956</v>
      </c>
      <c r="H12" s="7">
        <v>9</v>
      </c>
    </row>
    <row r="13" s="2" customFormat="1" customHeight="1" spans="1:8">
      <c r="A13" s="7">
        <v>10</v>
      </c>
      <c r="B13" s="7" t="s">
        <v>10</v>
      </c>
      <c r="C13" s="7" t="str">
        <f>"杨傲翔"</f>
        <v>杨傲翔</v>
      </c>
      <c r="D13" s="7" t="str">
        <f>"23072201021"</f>
        <v>23072201021</v>
      </c>
      <c r="E13" s="7">
        <v>73</v>
      </c>
      <c r="F13" s="7">
        <v>83.86</v>
      </c>
      <c r="G13" s="7">
        <f t="shared" si="0"/>
        <v>79.516</v>
      </c>
      <c r="H13" s="7">
        <v>10</v>
      </c>
    </row>
    <row r="14" s="2" customFormat="1" customHeight="1" spans="1:8">
      <c r="A14" s="7">
        <v>11</v>
      </c>
      <c r="B14" s="7" t="s">
        <v>10</v>
      </c>
      <c r="C14" s="7" t="str">
        <f>"冯婧"</f>
        <v>冯婧</v>
      </c>
      <c r="D14" s="7" t="str">
        <f>"23072201002"</f>
        <v>23072201002</v>
      </c>
      <c r="E14" s="7">
        <v>76.25</v>
      </c>
      <c r="F14" s="7">
        <v>81.66</v>
      </c>
      <c r="G14" s="7">
        <f t="shared" si="0"/>
        <v>79.496</v>
      </c>
      <c r="H14" s="7">
        <v>11</v>
      </c>
    </row>
    <row r="15" s="2" customFormat="1" customHeight="1" spans="1:8">
      <c r="A15" s="7">
        <v>12</v>
      </c>
      <c r="B15" s="7" t="s">
        <v>10</v>
      </c>
      <c r="C15" s="7" t="str">
        <f>"严筱钧"</f>
        <v>严筱钧</v>
      </c>
      <c r="D15" s="7" t="str">
        <f>"23072200130"</f>
        <v>23072200130</v>
      </c>
      <c r="E15" s="7">
        <v>74.5</v>
      </c>
      <c r="F15" s="7">
        <v>82.48</v>
      </c>
      <c r="G15" s="7">
        <f t="shared" si="0"/>
        <v>79.288</v>
      </c>
      <c r="H15" s="7">
        <v>12</v>
      </c>
    </row>
    <row r="16" s="2" customFormat="1" customHeight="1" spans="1:8">
      <c r="A16" s="7">
        <v>13</v>
      </c>
      <c r="B16" s="7" t="s">
        <v>10</v>
      </c>
      <c r="C16" s="7" t="str">
        <f>"吴容"</f>
        <v>吴容</v>
      </c>
      <c r="D16" s="7" t="str">
        <f>"23072200711"</f>
        <v>23072200711</v>
      </c>
      <c r="E16" s="7">
        <v>75.25</v>
      </c>
      <c r="F16" s="7">
        <v>81.26</v>
      </c>
      <c r="G16" s="7">
        <f t="shared" si="0"/>
        <v>78.856</v>
      </c>
      <c r="H16" s="7">
        <v>13</v>
      </c>
    </row>
    <row r="17" s="2" customFormat="1" customHeight="1" spans="1:8">
      <c r="A17" s="7">
        <v>14</v>
      </c>
      <c r="B17" s="7" t="s">
        <v>10</v>
      </c>
      <c r="C17" s="7" t="str">
        <f>"刘夏"</f>
        <v>刘夏</v>
      </c>
      <c r="D17" s="7" t="str">
        <f>"23072200726"</f>
        <v>23072200726</v>
      </c>
      <c r="E17" s="7">
        <v>74.25</v>
      </c>
      <c r="F17" s="7">
        <v>81.66</v>
      </c>
      <c r="G17" s="7">
        <f t="shared" si="0"/>
        <v>78.696</v>
      </c>
      <c r="H17" s="7">
        <v>14</v>
      </c>
    </row>
    <row r="18" s="2" customFormat="1" customHeight="1" spans="1:8">
      <c r="A18" s="7">
        <v>15</v>
      </c>
      <c r="B18" s="7" t="s">
        <v>10</v>
      </c>
      <c r="C18" s="7" t="str">
        <f>"李国斌"</f>
        <v>李国斌</v>
      </c>
      <c r="D18" s="7" t="str">
        <f>"23072200307"</f>
        <v>23072200307</v>
      </c>
      <c r="E18" s="7">
        <v>69.5</v>
      </c>
      <c r="F18" s="7">
        <v>84.66</v>
      </c>
      <c r="G18" s="7">
        <f t="shared" si="0"/>
        <v>78.596</v>
      </c>
      <c r="H18" s="7">
        <v>15</v>
      </c>
    </row>
    <row r="19" s="2" customFormat="1" customHeight="1" spans="1:8">
      <c r="A19" s="7">
        <v>16</v>
      </c>
      <c r="B19" s="7" t="s">
        <v>10</v>
      </c>
      <c r="C19" s="7" t="str">
        <f>"陈克英"</f>
        <v>陈克英</v>
      </c>
      <c r="D19" s="7" t="str">
        <f>"23072201028"</f>
        <v>23072201028</v>
      </c>
      <c r="E19" s="7">
        <v>69.75</v>
      </c>
      <c r="F19" s="7">
        <v>84.44</v>
      </c>
      <c r="G19" s="7">
        <f t="shared" si="0"/>
        <v>78.564</v>
      </c>
      <c r="H19" s="7">
        <v>16</v>
      </c>
    </row>
    <row r="20" s="2" customFormat="1" customHeight="1" spans="1:8">
      <c r="A20" s="7">
        <v>17</v>
      </c>
      <c r="B20" s="7" t="s">
        <v>10</v>
      </c>
      <c r="C20" s="7" t="str">
        <f>"朱梦如"</f>
        <v>朱梦如</v>
      </c>
      <c r="D20" s="7" t="str">
        <f>"23072200306"</f>
        <v>23072200306</v>
      </c>
      <c r="E20" s="7">
        <v>72.75</v>
      </c>
      <c r="F20" s="7">
        <v>82.24</v>
      </c>
      <c r="G20" s="7">
        <f t="shared" si="0"/>
        <v>78.444</v>
      </c>
      <c r="H20" s="7">
        <v>17</v>
      </c>
    </row>
    <row r="21" s="2" customFormat="1" customHeight="1" spans="1:8">
      <c r="A21" s="7">
        <v>18</v>
      </c>
      <c r="B21" s="7" t="s">
        <v>10</v>
      </c>
      <c r="C21" s="7" t="str">
        <f>"黄振林"</f>
        <v>黄振林</v>
      </c>
      <c r="D21" s="7" t="str">
        <f>"23072200419"</f>
        <v>23072200419</v>
      </c>
      <c r="E21" s="7">
        <v>77</v>
      </c>
      <c r="F21" s="7">
        <v>79.26</v>
      </c>
      <c r="G21" s="7">
        <f t="shared" si="0"/>
        <v>78.356</v>
      </c>
      <c r="H21" s="7">
        <v>18</v>
      </c>
    </row>
    <row r="22" s="2" customFormat="1" customHeight="1" spans="1:8">
      <c r="A22" s="7">
        <v>19</v>
      </c>
      <c r="B22" s="7" t="s">
        <v>10</v>
      </c>
      <c r="C22" s="7" t="str">
        <f>"孟庆茜"</f>
        <v>孟庆茜</v>
      </c>
      <c r="D22" s="7" t="str">
        <f>"23072200225"</f>
        <v>23072200225</v>
      </c>
      <c r="E22" s="7">
        <v>75.5</v>
      </c>
      <c r="F22" s="7">
        <v>80.24</v>
      </c>
      <c r="G22" s="7">
        <f t="shared" si="0"/>
        <v>78.344</v>
      </c>
      <c r="H22" s="7">
        <v>19</v>
      </c>
    </row>
    <row r="23" s="2" customFormat="1" customHeight="1" spans="1:8">
      <c r="A23" s="7">
        <v>20</v>
      </c>
      <c r="B23" s="7" t="s">
        <v>10</v>
      </c>
      <c r="C23" s="7" t="str">
        <f>"李晓青"</f>
        <v>李晓青</v>
      </c>
      <c r="D23" s="7" t="str">
        <f>"23072200604"</f>
        <v>23072200604</v>
      </c>
      <c r="E23" s="7">
        <v>74</v>
      </c>
      <c r="F23" s="7">
        <v>81.06</v>
      </c>
      <c r="G23" s="7">
        <f t="shared" si="0"/>
        <v>78.236</v>
      </c>
      <c r="H23" s="7">
        <v>20</v>
      </c>
    </row>
    <row r="24" s="2" customFormat="1" customHeight="1" spans="1:8">
      <c r="A24" s="7">
        <v>21</v>
      </c>
      <c r="B24" s="7" t="s">
        <v>10</v>
      </c>
      <c r="C24" s="7" t="str">
        <f>"汤腾"</f>
        <v>汤腾</v>
      </c>
      <c r="D24" s="7" t="str">
        <f>"23072200715"</f>
        <v>23072200715</v>
      </c>
      <c r="E24" s="7">
        <v>78.5</v>
      </c>
      <c r="F24" s="7">
        <v>78.04</v>
      </c>
      <c r="G24" s="7">
        <f t="shared" si="0"/>
        <v>78.224</v>
      </c>
      <c r="H24" s="7">
        <v>21</v>
      </c>
    </row>
    <row r="25" s="2" customFormat="1" customHeight="1" spans="1:8">
      <c r="A25" s="7">
        <v>22</v>
      </c>
      <c r="B25" s="7" t="s">
        <v>10</v>
      </c>
      <c r="C25" s="7" t="str">
        <f>"肖莹"</f>
        <v>肖莹</v>
      </c>
      <c r="D25" s="7" t="str">
        <f>"23072200913"</f>
        <v>23072200913</v>
      </c>
      <c r="E25" s="7">
        <v>76.5</v>
      </c>
      <c r="F25" s="7">
        <v>79.24</v>
      </c>
      <c r="G25" s="7">
        <f t="shared" si="0"/>
        <v>78.144</v>
      </c>
      <c r="H25" s="7">
        <v>22</v>
      </c>
    </row>
    <row r="26" customHeight="1" spans="1:8">
      <c r="A26" s="7">
        <v>23</v>
      </c>
      <c r="B26" s="7" t="s">
        <v>10</v>
      </c>
      <c r="C26" s="7" t="str">
        <f>"黄元娇"</f>
        <v>黄元娇</v>
      </c>
      <c r="D26" s="7" t="str">
        <f>"23072200923"</f>
        <v>23072200923</v>
      </c>
      <c r="E26" s="7">
        <v>74.25</v>
      </c>
      <c r="F26" s="7">
        <v>80.64</v>
      </c>
      <c r="G26" s="7">
        <f t="shared" si="0"/>
        <v>78.084</v>
      </c>
      <c r="H26" s="7">
        <v>23</v>
      </c>
    </row>
    <row r="27" customHeight="1" spans="1:8">
      <c r="A27" s="8">
        <v>24</v>
      </c>
      <c r="B27" s="9" t="s">
        <v>10</v>
      </c>
      <c r="C27" s="9" t="str">
        <f>"周运龙"</f>
        <v>周运龙</v>
      </c>
      <c r="D27" s="9" t="str">
        <f>"23072201024"</f>
        <v>23072201024</v>
      </c>
      <c r="E27" s="9">
        <v>69.5</v>
      </c>
      <c r="F27" s="9">
        <v>83.66</v>
      </c>
      <c r="G27" s="9">
        <f t="shared" si="0"/>
        <v>77.996</v>
      </c>
      <c r="H27" s="9">
        <v>24</v>
      </c>
    </row>
    <row r="28" customHeight="1" spans="1:8">
      <c r="A28" s="8">
        <v>25</v>
      </c>
      <c r="B28" s="9" t="s">
        <v>10</v>
      </c>
      <c r="C28" s="9" t="str">
        <f>"向越"</f>
        <v>向越</v>
      </c>
      <c r="D28" s="9" t="str">
        <f>"23072200615"</f>
        <v>23072200615</v>
      </c>
      <c r="E28" s="9">
        <v>73</v>
      </c>
      <c r="F28" s="9">
        <v>81.04</v>
      </c>
      <c r="G28" s="9">
        <f t="shared" si="0"/>
        <v>77.824</v>
      </c>
      <c r="H28" s="9">
        <v>25</v>
      </c>
    </row>
    <row r="29" customHeight="1" spans="1:8">
      <c r="A29" s="8">
        <v>26</v>
      </c>
      <c r="B29" s="9" t="s">
        <v>10</v>
      </c>
      <c r="C29" s="9" t="str">
        <f>"光欢"</f>
        <v>光欢</v>
      </c>
      <c r="D29" s="9" t="str">
        <f>"23072200701"</f>
        <v>23072200701</v>
      </c>
      <c r="E29" s="9">
        <v>78</v>
      </c>
      <c r="F29" s="9">
        <v>77.46</v>
      </c>
      <c r="G29" s="9">
        <f t="shared" si="0"/>
        <v>77.676</v>
      </c>
      <c r="H29" s="9">
        <v>26</v>
      </c>
    </row>
    <row r="30" customHeight="1" spans="1:8">
      <c r="A30" s="8">
        <v>27</v>
      </c>
      <c r="B30" s="9" t="s">
        <v>10</v>
      </c>
      <c r="C30" s="9" t="str">
        <f>"康思颖"</f>
        <v>康思颖</v>
      </c>
      <c r="D30" s="9" t="str">
        <f>"23072200309"</f>
        <v>23072200309</v>
      </c>
      <c r="E30" s="9">
        <v>73.5</v>
      </c>
      <c r="F30" s="9">
        <v>80.46</v>
      </c>
      <c r="G30" s="9">
        <f t="shared" si="0"/>
        <v>77.676</v>
      </c>
      <c r="H30" s="9">
        <v>26</v>
      </c>
    </row>
    <row r="31" customHeight="1" spans="1:8">
      <c r="A31" s="8">
        <v>28</v>
      </c>
      <c r="B31" s="9" t="s">
        <v>10</v>
      </c>
      <c r="C31" s="9" t="str">
        <f>"甘新龙"</f>
        <v>甘新龙</v>
      </c>
      <c r="D31" s="9" t="str">
        <f>"23072200202"</f>
        <v>23072200202</v>
      </c>
      <c r="E31" s="9">
        <v>72.5</v>
      </c>
      <c r="F31" s="9">
        <v>81.06</v>
      </c>
      <c r="G31" s="9">
        <f t="shared" si="0"/>
        <v>77.636</v>
      </c>
      <c r="H31" s="9">
        <v>28</v>
      </c>
    </row>
    <row r="32" customHeight="1" spans="1:8">
      <c r="A32" s="8">
        <v>29</v>
      </c>
      <c r="B32" s="9" t="s">
        <v>10</v>
      </c>
      <c r="C32" s="9" t="str">
        <f>"陈巧"</f>
        <v>陈巧</v>
      </c>
      <c r="D32" s="9" t="str">
        <f>"23072200927"</f>
        <v>23072200927</v>
      </c>
      <c r="E32" s="9">
        <v>74</v>
      </c>
      <c r="F32" s="9">
        <v>80.04</v>
      </c>
      <c r="G32" s="9">
        <f t="shared" si="0"/>
        <v>77.624</v>
      </c>
      <c r="H32" s="9">
        <v>29</v>
      </c>
    </row>
    <row r="33" customHeight="1" spans="1:8">
      <c r="A33" s="8">
        <v>30</v>
      </c>
      <c r="B33" s="9" t="s">
        <v>10</v>
      </c>
      <c r="C33" s="9" t="str">
        <f>"黄程程"</f>
        <v>黄程程</v>
      </c>
      <c r="D33" s="9" t="str">
        <f>"23072200429"</f>
        <v>23072200429</v>
      </c>
      <c r="E33" s="9">
        <v>77.5</v>
      </c>
      <c r="F33" s="9">
        <v>77.64</v>
      </c>
      <c r="G33" s="9">
        <f t="shared" si="0"/>
        <v>77.584</v>
      </c>
      <c r="H33" s="9">
        <v>30</v>
      </c>
    </row>
    <row r="34" customHeight="1" spans="1:8">
      <c r="A34" s="8">
        <v>31</v>
      </c>
      <c r="B34" s="9" t="s">
        <v>10</v>
      </c>
      <c r="C34" s="9" t="str">
        <f>"倪小双"</f>
        <v>倪小双</v>
      </c>
      <c r="D34" s="9" t="str">
        <f>"23072200206"</f>
        <v>23072200206</v>
      </c>
      <c r="E34" s="9">
        <v>70.25</v>
      </c>
      <c r="F34" s="9">
        <v>82.26</v>
      </c>
      <c r="G34" s="9">
        <f t="shared" si="0"/>
        <v>77.456</v>
      </c>
      <c r="H34" s="9">
        <v>31</v>
      </c>
    </row>
    <row r="35" customHeight="1" spans="1:8">
      <c r="A35" s="8">
        <v>32</v>
      </c>
      <c r="B35" s="9" t="s">
        <v>10</v>
      </c>
      <c r="C35" s="9" t="str">
        <f>"王芹"</f>
        <v>王芹</v>
      </c>
      <c r="D35" s="9" t="str">
        <f>"23072200217"</f>
        <v>23072200217</v>
      </c>
      <c r="E35" s="9">
        <v>74.25</v>
      </c>
      <c r="F35" s="9">
        <v>79.46</v>
      </c>
      <c r="G35" s="9">
        <f t="shared" si="0"/>
        <v>77.376</v>
      </c>
      <c r="H35" s="9">
        <v>32</v>
      </c>
    </row>
    <row r="36" customHeight="1" spans="1:8">
      <c r="A36" s="8">
        <v>33</v>
      </c>
      <c r="B36" s="9" t="s">
        <v>10</v>
      </c>
      <c r="C36" s="9" t="str">
        <f>"秦玺娟"</f>
        <v>秦玺娟</v>
      </c>
      <c r="D36" s="9" t="str">
        <f>"23072200108"</f>
        <v>23072200108</v>
      </c>
      <c r="E36" s="9">
        <v>71.5</v>
      </c>
      <c r="F36" s="9">
        <v>81.24</v>
      </c>
      <c r="G36" s="9">
        <f t="shared" si="0"/>
        <v>77.344</v>
      </c>
      <c r="H36" s="9">
        <v>33</v>
      </c>
    </row>
    <row r="37" customHeight="1" spans="1:8">
      <c r="A37" s="8">
        <v>34</v>
      </c>
      <c r="B37" s="9" t="s">
        <v>10</v>
      </c>
      <c r="C37" s="9" t="str">
        <f>"姜薇"</f>
        <v>姜薇</v>
      </c>
      <c r="D37" s="9" t="str">
        <f>"23072200207"</f>
        <v>23072200207</v>
      </c>
      <c r="E37" s="9">
        <v>71.75</v>
      </c>
      <c r="F37" s="9">
        <v>80.66</v>
      </c>
      <c r="G37" s="9">
        <f t="shared" si="0"/>
        <v>77.096</v>
      </c>
      <c r="H37" s="9">
        <v>34</v>
      </c>
    </row>
    <row r="38" customHeight="1" spans="1:8">
      <c r="A38" s="8">
        <v>35</v>
      </c>
      <c r="B38" s="9" t="s">
        <v>10</v>
      </c>
      <c r="C38" s="9" t="str">
        <f>"杨迎迎"</f>
        <v>杨迎迎</v>
      </c>
      <c r="D38" s="9" t="str">
        <f>"23072200116"</f>
        <v>23072200116</v>
      </c>
      <c r="E38" s="9">
        <v>70</v>
      </c>
      <c r="F38" s="9">
        <v>81.68</v>
      </c>
      <c r="G38" s="9">
        <f t="shared" si="0"/>
        <v>77.008</v>
      </c>
      <c r="H38" s="9">
        <v>35</v>
      </c>
    </row>
    <row r="39" customHeight="1" spans="1:8">
      <c r="A39" s="8">
        <v>36</v>
      </c>
      <c r="B39" s="9" t="s">
        <v>10</v>
      </c>
      <c r="C39" s="9" t="str">
        <f>"杨睿"</f>
        <v>杨睿</v>
      </c>
      <c r="D39" s="9" t="str">
        <f>"23072200316"</f>
        <v>23072200316</v>
      </c>
      <c r="E39" s="9">
        <v>70</v>
      </c>
      <c r="F39" s="9">
        <v>81.66</v>
      </c>
      <c r="G39" s="9">
        <f t="shared" si="0"/>
        <v>76.996</v>
      </c>
      <c r="H39" s="9">
        <v>36</v>
      </c>
    </row>
    <row r="40" customHeight="1" spans="1:8">
      <c r="A40" s="8">
        <v>37</v>
      </c>
      <c r="B40" s="9" t="s">
        <v>10</v>
      </c>
      <c r="C40" s="9" t="str">
        <f>"李琳"</f>
        <v>李琳</v>
      </c>
      <c r="D40" s="9" t="str">
        <f>"23072200110"</f>
        <v>23072200110</v>
      </c>
      <c r="E40" s="9">
        <v>76</v>
      </c>
      <c r="F40" s="9">
        <v>77.44</v>
      </c>
      <c r="G40" s="9">
        <f t="shared" si="0"/>
        <v>76.864</v>
      </c>
      <c r="H40" s="9">
        <v>37</v>
      </c>
    </row>
    <row r="41" customHeight="1" spans="1:8">
      <c r="A41" s="8">
        <v>38</v>
      </c>
      <c r="B41" s="9" t="s">
        <v>10</v>
      </c>
      <c r="C41" s="9" t="str">
        <f>"刘婧"</f>
        <v>刘婧</v>
      </c>
      <c r="D41" s="9" t="str">
        <f>"23072200630"</f>
        <v>23072200630</v>
      </c>
      <c r="E41" s="9">
        <v>73.5</v>
      </c>
      <c r="F41" s="9">
        <v>79.04</v>
      </c>
      <c r="G41" s="9">
        <f t="shared" si="0"/>
        <v>76.824</v>
      </c>
      <c r="H41" s="9">
        <v>38</v>
      </c>
    </row>
    <row r="42" customHeight="1" spans="1:8">
      <c r="A42" s="8">
        <v>39</v>
      </c>
      <c r="B42" s="9" t="s">
        <v>10</v>
      </c>
      <c r="C42" s="9" t="str">
        <f>"赵薇"</f>
        <v>赵薇</v>
      </c>
      <c r="D42" s="9" t="str">
        <f>"23072200721"</f>
        <v>23072200721</v>
      </c>
      <c r="E42" s="9">
        <v>72.5</v>
      </c>
      <c r="F42" s="9">
        <v>79.66</v>
      </c>
      <c r="G42" s="9">
        <f t="shared" si="0"/>
        <v>76.796</v>
      </c>
      <c r="H42" s="9">
        <v>39</v>
      </c>
    </row>
    <row r="43" customHeight="1" spans="1:8">
      <c r="A43" s="8">
        <v>40</v>
      </c>
      <c r="B43" s="9" t="s">
        <v>10</v>
      </c>
      <c r="C43" s="9" t="str">
        <f>"贾洪悦"</f>
        <v>贾洪悦</v>
      </c>
      <c r="D43" s="9" t="str">
        <f>"23072200503"</f>
        <v>23072200503</v>
      </c>
      <c r="E43" s="9">
        <v>74.25</v>
      </c>
      <c r="F43" s="9">
        <v>78.46</v>
      </c>
      <c r="G43" s="9">
        <f t="shared" si="0"/>
        <v>76.776</v>
      </c>
      <c r="H43" s="9">
        <v>40</v>
      </c>
    </row>
    <row r="44" customHeight="1" spans="1:8">
      <c r="A44" s="8">
        <v>41</v>
      </c>
      <c r="B44" s="9" t="s">
        <v>10</v>
      </c>
      <c r="C44" s="9" t="str">
        <f>"余婉婷"</f>
        <v>余婉婷</v>
      </c>
      <c r="D44" s="9" t="str">
        <f>"23072200610"</f>
        <v>23072200610</v>
      </c>
      <c r="E44" s="9">
        <v>71.5</v>
      </c>
      <c r="F44" s="9">
        <v>80.26</v>
      </c>
      <c r="G44" s="9">
        <f t="shared" si="0"/>
        <v>76.756</v>
      </c>
      <c r="H44" s="9">
        <v>41</v>
      </c>
    </row>
    <row r="45" customHeight="1" spans="1:8">
      <c r="A45" s="8">
        <v>42</v>
      </c>
      <c r="B45" s="9" t="s">
        <v>10</v>
      </c>
      <c r="C45" s="9" t="str">
        <f>"赵欢"</f>
        <v>赵欢</v>
      </c>
      <c r="D45" s="9" t="str">
        <f>"23072200222"</f>
        <v>23072200222</v>
      </c>
      <c r="E45" s="9">
        <v>70.25</v>
      </c>
      <c r="F45" s="9">
        <v>81.06</v>
      </c>
      <c r="G45" s="9">
        <f t="shared" si="0"/>
        <v>76.736</v>
      </c>
      <c r="H45" s="9">
        <v>42</v>
      </c>
    </row>
    <row r="46" customHeight="1" spans="1:8">
      <c r="A46" s="8">
        <v>43</v>
      </c>
      <c r="B46" s="9" t="s">
        <v>10</v>
      </c>
      <c r="C46" s="9" t="str">
        <f>"肖纯"</f>
        <v>肖纯</v>
      </c>
      <c r="D46" s="9" t="str">
        <f>"23072200928"</f>
        <v>23072200928</v>
      </c>
      <c r="E46" s="9">
        <v>70.75</v>
      </c>
      <c r="F46" s="9">
        <v>80.66</v>
      </c>
      <c r="G46" s="9">
        <f t="shared" si="0"/>
        <v>76.696</v>
      </c>
      <c r="H46" s="9">
        <v>43</v>
      </c>
    </row>
    <row r="47" customHeight="1" spans="1:8">
      <c r="A47" s="8">
        <v>44</v>
      </c>
      <c r="B47" s="9" t="s">
        <v>10</v>
      </c>
      <c r="C47" s="9" t="str">
        <f>"沈洁"</f>
        <v>沈洁</v>
      </c>
      <c r="D47" s="9" t="str">
        <f>"23072200811"</f>
        <v>23072200811</v>
      </c>
      <c r="E47" s="9">
        <v>72.25</v>
      </c>
      <c r="F47" s="9">
        <v>79.64</v>
      </c>
      <c r="G47" s="9">
        <f t="shared" si="0"/>
        <v>76.684</v>
      </c>
      <c r="H47" s="9">
        <v>44</v>
      </c>
    </row>
    <row r="48" customHeight="1" spans="1:8">
      <c r="A48" s="8">
        <v>45</v>
      </c>
      <c r="B48" s="9" t="s">
        <v>10</v>
      </c>
      <c r="C48" s="9" t="str">
        <f>"吴渝"</f>
        <v>吴渝</v>
      </c>
      <c r="D48" s="9" t="str">
        <f>"23072200121"</f>
        <v>23072200121</v>
      </c>
      <c r="E48" s="9">
        <v>75.75</v>
      </c>
      <c r="F48" s="9">
        <v>77.24</v>
      </c>
      <c r="G48" s="9">
        <f t="shared" si="0"/>
        <v>76.644</v>
      </c>
      <c r="H48" s="9">
        <v>45</v>
      </c>
    </row>
    <row r="49" customHeight="1" spans="1:8">
      <c r="A49" s="8">
        <v>46</v>
      </c>
      <c r="B49" s="9" t="s">
        <v>10</v>
      </c>
      <c r="C49" s="9" t="str">
        <f>"陈莉蓉"</f>
        <v>陈莉蓉</v>
      </c>
      <c r="D49" s="9" t="str">
        <f>"23072200103"</f>
        <v>23072200103</v>
      </c>
      <c r="E49" s="9">
        <v>73</v>
      </c>
      <c r="F49" s="9">
        <v>79.06</v>
      </c>
      <c r="G49" s="9">
        <f t="shared" si="0"/>
        <v>76.636</v>
      </c>
      <c r="H49" s="9">
        <v>46</v>
      </c>
    </row>
    <row r="50" customHeight="1" spans="1:8">
      <c r="A50" s="8">
        <v>47</v>
      </c>
      <c r="B50" s="9" t="s">
        <v>10</v>
      </c>
      <c r="C50" s="9" t="str">
        <f>"王晓寒"</f>
        <v>王晓寒</v>
      </c>
      <c r="D50" s="9" t="str">
        <f>"23072200122"</f>
        <v>23072200122</v>
      </c>
      <c r="E50" s="9">
        <v>71.75</v>
      </c>
      <c r="F50" s="9">
        <v>79.86</v>
      </c>
      <c r="G50" s="9">
        <f t="shared" si="0"/>
        <v>76.616</v>
      </c>
      <c r="H50" s="9">
        <v>47</v>
      </c>
    </row>
    <row r="51" customHeight="1" spans="1:8">
      <c r="A51" s="8">
        <v>48</v>
      </c>
      <c r="B51" s="9" t="s">
        <v>10</v>
      </c>
      <c r="C51" s="9" t="str">
        <f>"李明莉"</f>
        <v>李明莉</v>
      </c>
      <c r="D51" s="9" t="str">
        <f>"23072200416"</f>
        <v>23072200416</v>
      </c>
      <c r="E51" s="9">
        <v>71.5</v>
      </c>
      <c r="F51" s="9">
        <v>79.66</v>
      </c>
      <c r="G51" s="9">
        <f t="shared" si="0"/>
        <v>76.396</v>
      </c>
      <c r="H51" s="9">
        <v>48</v>
      </c>
    </row>
    <row r="52" customHeight="1" spans="1:8">
      <c r="A52" s="8">
        <v>49</v>
      </c>
      <c r="B52" s="9" t="s">
        <v>10</v>
      </c>
      <c r="C52" s="9" t="str">
        <f>"冯芷薇"</f>
        <v>冯芷薇</v>
      </c>
      <c r="D52" s="9" t="str">
        <f>"23072201105"</f>
        <v>23072201105</v>
      </c>
      <c r="E52" s="9">
        <v>73.25</v>
      </c>
      <c r="F52" s="9">
        <v>78.46</v>
      </c>
      <c r="G52" s="9">
        <f t="shared" si="0"/>
        <v>76.376</v>
      </c>
      <c r="H52" s="9">
        <v>49</v>
      </c>
    </row>
    <row r="53" customHeight="1" spans="1:8">
      <c r="A53" s="8">
        <v>50</v>
      </c>
      <c r="B53" s="9" t="s">
        <v>10</v>
      </c>
      <c r="C53" s="9" t="str">
        <f>"欧阳文"</f>
        <v>欧阳文</v>
      </c>
      <c r="D53" s="9" t="str">
        <f>"23072200813"</f>
        <v>23072200813</v>
      </c>
      <c r="E53" s="9">
        <v>72.25</v>
      </c>
      <c r="F53" s="9">
        <v>78.66</v>
      </c>
      <c r="G53" s="9">
        <f t="shared" si="0"/>
        <v>76.096</v>
      </c>
      <c r="H53" s="9">
        <v>50</v>
      </c>
    </row>
    <row r="54" customHeight="1" spans="1:8">
      <c r="A54" s="8">
        <v>51</v>
      </c>
      <c r="B54" s="9" t="s">
        <v>10</v>
      </c>
      <c r="C54" s="9" t="str">
        <f>"袁梦琴"</f>
        <v>袁梦琴</v>
      </c>
      <c r="D54" s="9" t="str">
        <f>"23072200916"</f>
        <v>23072200916</v>
      </c>
      <c r="E54" s="9">
        <v>69.5</v>
      </c>
      <c r="F54" s="9">
        <v>80.24</v>
      </c>
      <c r="G54" s="9">
        <f t="shared" si="0"/>
        <v>75.944</v>
      </c>
      <c r="H54" s="9">
        <v>51</v>
      </c>
    </row>
    <row r="55" customHeight="1" spans="1:8">
      <c r="A55" s="8">
        <v>52</v>
      </c>
      <c r="B55" s="9" t="s">
        <v>10</v>
      </c>
      <c r="C55" s="9" t="str">
        <f>"梁建芳"</f>
        <v>梁建芳</v>
      </c>
      <c r="D55" s="9" t="str">
        <f>"23072200822"</f>
        <v>23072200822</v>
      </c>
      <c r="E55" s="9">
        <v>74.25</v>
      </c>
      <c r="F55" s="9">
        <v>76.86</v>
      </c>
      <c r="G55" s="9">
        <f t="shared" si="0"/>
        <v>75.816</v>
      </c>
      <c r="H55" s="9">
        <v>52</v>
      </c>
    </row>
    <row r="56" customHeight="1" spans="1:8">
      <c r="A56" s="8">
        <v>53</v>
      </c>
      <c r="B56" s="9" t="s">
        <v>10</v>
      </c>
      <c r="C56" s="9" t="str">
        <f>"周扬"</f>
        <v>周扬</v>
      </c>
      <c r="D56" s="9" t="str">
        <f>"23072200505"</f>
        <v>23072200505</v>
      </c>
      <c r="E56" s="9">
        <v>70</v>
      </c>
      <c r="F56" s="9">
        <v>79.46</v>
      </c>
      <c r="G56" s="9">
        <f t="shared" si="0"/>
        <v>75.676</v>
      </c>
      <c r="H56" s="9">
        <v>53</v>
      </c>
    </row>
    <row r="57" customHeight="1" spans="1:8">
      <c r="A57" s="8">
        <v>54</v>
      </c>
      <c r="B57" s="9" t="s">
        <v>10</v>
      </c>
      <c r="C57" s="9" t="str">
        <f>"林微"</f>
        <v>林微</v>
      </c>
      <c r="D57" s="9" t="str">
        <f>"23072200723"</f>
        <v>23072200723</v>
      </c>
      <c r="E57" s="9">
        <v>70.5</v>
      </c>
      <c r="F57" s="9">
        <v>78.86</v>
      </c>
      <c r="G57" s="9">
        <f t="shared" si="0"/>
        <v>75.516</v>
      </c>
      <c r="H57" s="9">
        <v>54</v>
      </c>
    </row>
    <row r="58" customHeight="1" spans="1:8">
      <c r="A58" s="8">
        <v>55</v>
      </c>
      <c r="B58" s="9" t="s">
        <v>10</v>
      </c>
      <c r="C58" s="9" t="str">
        <f>"莫定航"</f>
        <v>莫定航</v>
      </c>
      <c r="D58" s="9" t="str">
        <f>"23072200211"</f>
        <v>23072200211</v>
      </c>
      <c r="E58" s="9">
        <v>69.5</v>
      </c>
      <c r="F58" s="9">
        <v>79.06</v>
      </c>
      <c r="G58" s="9">
        <f t="shared" si="0"/>
        <v>75.236</v>
      </c>
      <c r="H58" s="9">
        <v>55</v>
      </c>
    </row>
    <row r="59" customHeight="1" spans="1:8">
      <c r="A59" s="8">
        <v>56</v>
      </c>
      <c r="B59" s="9" t="s">
        <v>10</v>
      </c>
      <c r="C59" s="9" t="str">
        <f>"郑红"</f>
        <v>郑红</v>
      </c>
      <c r="D59" s="9" t="str">
        <f>"23072200405"</f>
        <v>23072200405</v>
      </c>
      <c r="E59" s="9">
        <v>70</v>
      </c>
      <c r="F59" s="9">
        <v>78.66</v>
      </c>
      <c r="G59" s="9">
        <f t="shared" si="0"/>
        <v>75.196</v>
      </c>
      <c r="H59" s="9">
        <v>56</v>
      </c>
    </row>
    <row r="60" customHeight="1" spans="1:8">
      <c r="A60" s="8">
        <v>57</v>
      </c>
      <c r="B60" s="9" t="s">
        <v>10</v>
      </c>
      <c r="C60" s="9" t="str">
        <f>"徐小青"</f>
        <v>徐小青</v>
      </c>
      <c r="D60" s="9" t="str">
        <f>"23072200512"</f>
        <v>23072200512</v>
      </c>
      <c r="E60" s="9">
        <v>72</v>
      </c>
      <c r="F60" s="9">
        <v>77.06</v>
      </c>
      <c r="G60" s="9">
        <f t="shared" si="0"/>
        <v>75.036</v>
      </c>
      <c r="H60" s="9">
        <v>57</v>
      </c>
    </row>
    <row r="61" customHeight="1" spans="1:11">
      <c r="A61" s="8">
        <v>58</v>
      </c>
      <c r="B61" s="9" t="s">
        <v>10</v>
      </c>
      <c r="C61" s="9" t="str">
        <f>"李爽"</f>
        <v>李爽</v>
      </c>
      <c r="D61" s="9" t="str">
        <f>"23072200317"</f>
        <v>23072200317</v>
      </c>
      <c r="E61" s="9">
        <v>72.25</v>
      </c>
      <c r="F61" s="9">
        <v>76.84</v>
      </c>
      <c r="G61" s="9">
        <f t="shared" si="0"/>
        <v>75.004</v>
      </c>
      <c r="H61" s="9">
        <v>58</v>
      </c>
      <c r="K61" s="3" t="s">
        <v>11</v>
      </c>
    </row>
    <row r="62" customHeight="1" spans="1:8">
      <c r="A62" s="8">
        <v>59</v>
      </c>
      <c r="B62" s="9" t="s">
        <v>10</v>
      </c>
      <c r="C62" s="9" t="str">
        <f>"肖依依"</f>
        <v>肖依依</v>
      </c>
      <c r="D62" s="9" t="str">
        <f>"23072201019"</f>
        <v>23072201019</v>
      </c>
      <c r="E62" s="9">
        <v>71.25</v>
      </c>
      <c r="F62" s="9">
        <v>77.26</v>
      </c>
      <c r="G62" s="9">
        <f t="shared" si="0"/>
        <v>74.856</v>
      </c>
      <c r="H62" s="9">
        <v>59</v>
      </c>
    </row>
    <row r="63" customHeight="1" spans="1:8">
      <c r="A63" s="8">
        <v>60</v>
      </c>
      <c r="B63" s="9" t="s">
        <v>10</v>
      </c>
      <c r="C63" s="9" t="str">
        <f>"黄洁铭"</f>
        <v>黄洁铭</v>
      </c>
      <c r="D63" s="9" t="str">
        <f>"23072200924"</f>
        <v>23072200924</v>
      </c>
      <c r="E63" s="9">
        <v>70</v>
      </c>
      <c r="F63" s="9">
        <v>78.06</v>
      </c>
      <c r="G63" s="9">
        <f t="shared" si="0"/>
        <v>74.836</v>
      </c>
      <c r="H63" s="9">
        <v>60</v>
      </c>
    </row>
    <row r="64" customHeight="1" spans="1:8">
      <c r="A64" s="8">
        <v>61</v>
      </c>
      <c r="B64" s="9" t="s">
        <v>10</v>
      </c>
      <c r="C64" s="9" t="str">
        <f>"鲁陈玲"</f>
        <v>鲁陈玲</v>
      </c>
      <c r="D64" s="9" t="str">
        <f>"23072200812"</f>
        <v>23072200812</v>
      </c>
      <c r="E64" s="9">
        <v>70.5</v>
      </c>
      <c r="F64" s="9">
        <v>77.64</v>
      </c>
      <c r="G64" s="9">
        <f t="shared" si="0"/>
        <v>74.784</v>
      </c>
      <c r="H64" s="9">
        <v>61</v>
      </c>
    </row>
    <row r="65" customHeight="1" spans="1:8">
      <c r="A65" s="8">
        <v>62</v>
      </c>
      <c r="B65" s="9" t="s">
        <v>10</v>
      </c>
      <c r="C65" s="9" t="str">
        <f>"毛睿龙"</f>
        <v>毛睿龙</v>
      </c>
      <c r="D65" s="9" t="str">
        <f>"23072200315"</f>
        <v>23072200315</v>
      </c>
      <c r="E65" s="9">
        <v>70.75</v>
      </c>
      <c r="F65" s="9">
        <v>77.46</v>
      </c>
      <c r="G65" s="9">
        <f t="shared" si="0"/>
        <v>74.776</v>
      </c>
      <c r="H65" s="9">
        <v>62</v>
      </c>
    </row>
    <row r="66" customHeight="1" spans="1:8">
      <c r="A66" s="8">
        <v>63</v>
      </c>
      <c r="B66" s="9" t="s">
        <v>10</v>
      </c>
      <c r="C66" s="9" t="str">
        <f>"刘丽"</f>
        <v>刘丽</v>
      </c>
      <c r="D66" s="9" t="str">
        <f>"23072200323"</f>
        <v>23072200323</v>
      </c>
      <c r="E66" s="9">
        <v>71.5</v>
      </c>
      <c r="F66" s="9">
        <v>76.64</v>
      </c>
      <c r="G66" s="9">
        <f t="shared" si="0"/>
        <v>74.584</v>
      </c>
      <c r="H66" s="9">
        <v>63</v>
      </c>
    </row>
    <row r="67" customHeight="1" spans="1:8">
      <c r="A67" s="8">
        <v>64</v>
      </c>
      <c r="B67" s="9" t="s">
        <v>10</v>
      </c>
      <c r="C67" s="9" t="str">
        <f>"李晓蝶"</f>
        <v>李晓蝶</v>
      </c>
      <c r="D67" s="9" t="str">
        <f>"23072200325"</f>
        <v>23072200325</v>
      </c>
      <c r="E67" s="9">
        <v>69.5</v>
      </c>
      <c r="F67" s="9">
        <v>77.84</v>
      </c>
      <c r="G67" s="9">
        <f t="shared" si="0"/>
        <v>74.504</v>
      </c>
      <c r="H67" s="9">
        <v>64</v>
      </c>
    </row>
    <row r="68" customHeight="1" spans="1:8">
      <c r="A68" s="8">
        <v>65</v>
      </c>
      <c r="B68" s="9" t="s">
        <v>10</v>
      </c>
      <c r="C68" s="9" t="str">
        <f>"刘会清 "</f>
        <v>刘会清 </v>
      </c>
      <c r="D68" s="9" t="str">
        <f>"23072200514"</f>
        <v>23072200514</v>
      </c>
      <c r="E68" s="9">
        <v>71</v>
      </c>
      <c r="F68" s="9">
        <v>76.66</v>
      </c>
      <c r="G68" s="9">
        <f t="shared" ref="G68:G75" si="1">E68*0.4+F68*0.6</f>
        <v>74.396</v>
      </c>
      <c r="H68" s="9">
        <v>65</v>
      </c>
    </row>
    <row r="69" customHeight="1" spans="1:8">
      <c r="A69" s="8">
        <v>66</v>
      </c>
      <c r="B69" s="9" t="s">
        <v>10</v>
      </c>
      <c r="C69" s="9" t="str">
        <f>"伍超霞"</f>
        <v>伍超霞</v>
      </c>
      <c r="D69" s="9" t="str">
        <f>"23072200423"</f>
        <v>23072200423</v>
      </c>
      <c r="E69" s="9">
        <v>70.5</v>
      </c>
      <c r="F69" s="9">
        <v>76.28</v>
      </c>
      <c r="G69" s="9">
        <f t="shared" si="1"/>
        <v>73.968</v>
      </c>
      <c r="H69" s="9">
        <v>66</v>
      </c>
    </row>
    <row r="70" customHeight="1" spans="1:8">
      <c r="A70" s="8">
        <v>67</v>
      </c>
      <c r="B70" s="9" t="s">
        <v>10</v>
      </c>
      <c r="C70" s="9" t="str">
        <f>"何彦影"</f>
        <v>何彦影</v>
      </c>
      <c r="D70" s="9" t="str">
        <f>"23072200930"</f>
        <v>23072200930</v>
      </c>
      <c r="E70" s="9">
        <v>69.5</v>
      </c>
      <c r="F70" s="9">
        <v>74.66</v>
      </c>
      <c r="G70" s="9">
        <f t="shared" si="1"/>
        <v>72.596</v>
      </c>
      <c r="H70" s="9">
        <v>67</v>
      </c>
    </row>
    <row r="71" customHeight="1" spans="1:8">
      <c r="A71" s="8">
        <v>68</v>
      </c>
      <c r="B71" s="9" t="s">
        <v>10</v>
      </c>
      <c r="C71" s="9" t="str">
        <f>"计雪婷"</f>
        <v>计雪婷</v>
      </c>
      <c r="D71" s="9" t="str">
        <f>"23072201106"</f>
        <v>23072201106</v>
      </c>
      <c r="E71" s="9">
        <v>75</v>
      </c>
      <c r="F71" s="9">
        <v>0</v>
      </c>
      <c r="G71" s="9">
        <f t="shared" si="1"/>
        <v>30</v>
      </c>
      <c r="H71" s="9">
        <v>68</v>
      </c>
    </row>
    <row r="72" s="3" customFormat="1" customHeight="1" spans="1:8">
      <c r="A72" s="8">
        <v>69</v>
      </c>
      <c r="B72" s="9" t="s">
        <v>10</v>
      </c>
      <c r="C72" s="9" t="str">
        <f>"周可"</f>
        <v>周可</v>
      </c>
      <c r="D72" s="9" t="str">
        <f>"23072200229"</f>
        <v>23072200229</v>
      </c>
      <c r="E72" s="9">
        <v>69.5</v>
      </c>
      <c r="F72" s="9">
        <v>0</v>
      </c>
      <c r="G72" s="9">
        <f t="shared" si="1"/>
        <v>27.8</v>
      </c>
      <c r="H72" s="9">
        <v>69</v>
      </c>
    </row>
    <row r="73" s="3" customFormat="1" customHeight="1" spans="1:8">
      <c r="A73" s="8">
        <v>70</v>
      </c>
      <c r="B73" s="9" t="s">
        <v>12</v>
      </c>
      <c r="C73" s="9" t="str">
        <f>"伏光月"</f>
        <v>伏光月</v>
      </c>
      <c r="D73" s="9" t="str">
        <f>"23072201128"</f>
        <v>23072201128</v>
      </c>
      <c r="E73" s="9">
        <v>64.5</v>
      </c>
      <c r="F73" s="9">
        <v>80.44</v>
      </c>
      <c r="G73" s="9">
        <f t="shared" si="1"/>
        <v>74.064</v>
      </c>
      <c r="H73" s="9">
        <v>1</v>
      </c>
    </row>
    <row r="74" s="3" customFormat="1" customHeight="1" spans="1:8">
      <c r="A74" s="8">
        <v>71</v>
      </c>
      <c r="B74" s="9" t="s">
        <v>12</v>
      </c>
      <c r="C74" s="9" t="str">
        <f>"姚春梅"</f>
        <v>姚春梅</v>
      </c>
      <c r="D74" s="9" t="str">
        <f>"23072201122"</f>
        <v>23072201122</v>
      </c>
      <c r="E74" s="9">
        <v>70.75</v>
      </c>
      <c r="F74" s="9">
        <v>75.86</v>
      </c>
      <c r="G74" s="9">
        <f t="shared" si="1"/>
        <v>73.816</v>
      </c>
      <c r="H74" s="9">
        <v>2</v>
      </c>
    </row>
    <row r="75" customHeight="1" spans="1:8">
      <c r="A75" s="8">
        <v>72</v>
      </c>
      <c r="B75" s="9" t="s">
        <v>12</v>
      </c>
      <c r="C75" s="9" t="str">
        <f>"程驰"</f>
        <v>程驰</v>
      </c>
      <c r="D75" s="9" t="str">
        <f>"23072201125"</f>
        <v>23072201125</v>
      </c>
      <c r="E75" s="9">
        <v>63.25</v>
      </c>
      <c r="F75" s="9">
        <v>77.46</v>
      </c>
      <c r="G75" s="9">
        <f t="shared" si="1"/>
        <v>71.776</v>
      </c>
      <c r="H75" s="10">
        <v>3</v>
      </c>
    </row>
  </sheetData>
  <sortState ref="A3:H74">
    <sortCondition ref="G3" descending="1"/>
  </sortState>
  <mergeCells count="1">
    <mergeCell ref="A2:H2"/>
  </mergeCells>
  <pageMargins left="0.747916666666667" right="0.747916666666667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清风徐来</cp:lastModifiedBy>
  <dcterms:created xsi:type="dcterms:W3CDTF">2023-07-19T01:18:00Z</dcterms:created>
  <cp:lastPrinted>2023-07-22T08:51:00Z</cp:lastPrinted>
  <dcterms:modified xsi:type="dcterms:W3CDTF">2023-08-09T06:30:25Z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9EB1D70D17224DF0B98261D5FAE2A280</vt:lpwstr>
  </property>
  <property fmtid="{D5CDD505-2E9C-101B-9397-08002B2CF9AE}" pid="3" name="KSOProductBuildVer">
    <vt:lpwstr>2052-11.1.0.12763</vt:lpwstr>
  </property>
</Properties>
</file>